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z Holguin\OneDrive - OGTIC\Carpeta Compartida RRHH\Acceso a la Información\2024\"/>
    </mc:Choice>
  </mc:AlternateContent>
  <xr:revisionPtr revIDLastSave="0" documentId="13_ncr:1_{F4C0AB0B-9AE3-4458-805F-31F13B3B326C}" xr6:coauthVersionLast="47" xr6:coauthVersionMax="47" xr10:uidLastSave="{00000000-0000-0000-0000-000000000000}"/>
  <bookViews>
    <workbookView xWindow="-120" yWindow="-120" windowWidth="29040" windowHeight="15840" xr2:uid="{17610A28-BD2D-4604-BAE6-1473CA6D0EE6}"/>
  </bookViews>
  <sheets>
    <sheet name="SALARIO 13 VIGILANCIA" sheetId="4" r:id="rId1"/>
  </sheets>
  <definedNames>
    <definedName name="_xlnm.Print_Area" localSheetId="0">'SALARIO 13 VIGILANCIA'!$A$1:$U$21</definedName>
    <definedName name="_xlnm.Print_Titles" localSheetId="0">'SALARIO 13 VIGILANCIA'!$1:$7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4" l="1"/>
  <c r="S10" i="4"/>
  <c r="S11" i="4"/>
  <c r="S12" i="4"/>
  <c r="S13" i="4"/>
  <c r="P14" i="4"/>
  <c r="Q14" i="4"/>
  <c r="R14" i="4"/>
  <c r="T11" i="4"/>
  <c r="T10" i="4"/>
  <c r="O14" i="4"/>
  <c r="N14" i="4"/>
  <c r="M14" i="4"/>
  <c r="L14" i="4"/>
  <c r="K14" i="4"/>
  <c r="J14" i="4"/>
  <c r="I14" i="4"/>
  <c r="H14" i="4"/>
  <c r="G14" i="4"/>
  <c r="B14" i="4"/>
  <c r="T8" i="4"/>
  <c r="S8" i="4"/>
  <c r="S14" i="4" s="1"/>
  <c r="T9" i="4"/>
  <c r="T13" i="4"/>
  <c r="T12" i="4"/>
  <c r="U14" i="4" l="1"/>
</calcChain>
</file>

<file path=xl/sharedStrings.xml><?xml version="1.0" encoding="utf-8"?>
<sst xmlns="http://schemas.openxmlformats.org/spreadsheetml/2006/main" count="64" uniqueCount="43">
  <si>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</si>
  <si>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</si>
  <si>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</si>
  <si>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</si>
  <si>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</si>
  <si>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</si>
  <si>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</si>
  <si>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</si>
  <si>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</si>
  <si>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Noviembre</t>
  </si>
  <si>
    <t>Diciembre</t>
  </si>
  <si>
    <t>ENCARGADO</t>
  </si>
  <si>
    <t>TOTAL GENERAL</t>
  </si>
  <si>
    <t>01/06/2024</t>
  </si>
  <si>
    <t>01/07/2024</t>
  </si>
  <si>
    <t>01/08/2024</t>
  </si>
  <si>
    <t>TOTAL INGRESOS 2024</t>
  </si>
  <si>
    <t>SEGURIDAD</t>
  </si>
  <si>
    <t>SECCIÓN DE SEGURIDAD</t>
  </si>
  <si>
    <t>Personal de Vigilancia</t>
  </si>
  <si>
    <t>COLABORADOR</t>
  </si>
  <si>
    <t>CARGO</t>
  </si>
  <si>
    <t>DEPARTAMENTO</t>
  </si>
  <si>
    <t>TIPO DE EMPLEADO</t>
  </si>
  <si>
    <t>FECHA INGRESO</t>
  </si>
  <si>
    <t>01/05/2024</t>
  </si>
  <si>
    <t>DIRECCIÓN EJECUTIVA DE LA COMISIÓN DE FOMENTO A LA TECNIFICACIÓN DEL SISTEMA NACIONAL DE RIEGO</t>
  </si>
  <si>
    <t>(Valores en RD$)</t>
  </si>
  <si>
    <t xml:space="preserve">MESES LABORADOS 2024 </t>
  </si>
  <si>
    <t>SERGIO HUMBERTO NIN ABAD</t>
  </si>
  <si>
    <t>RAMÓN ANTONIO DE JESÚS NIN RAMÍREZ</t>
  </si>
  <si>
    <t>BRYANT MARCIANO PEÑA LIZARDO</t>
  </si>
  <si>
    <t>FELIX JOSÉ STALIN PUELLO</t>
  </si>
  <si>
    <t xml:space="preserve"> </t>
  </si>
  <si>
    <t>Octubre</t>
  </si>
  <si>
    <t>ÁREA</t>
  </si>
  <si>
    <t>01/10/2024</t>
  </si>
  <si>
    <t>MONTO SALARIO 13</t>
  </si>
  <si>
    <t>MÁRTIRES ESTIVEN PEÑA NOVAS</t>
  </si>
  <si>
    <t>LUIS CARLOS MORETA DE LOS SANTOS</t>
  </si>
  <si>
    <t xml:space="preserve">Relación de Nómina Salario 13 - Personal de Vigilancia </t>
  </si>
  <si>
    <t xml:space="preserve">Indhira Guerrero González </t>
  </si>
  <si>
    <t xml:space="preserve">Encargada del Departamento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</si>
</sst>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?_);_(@_)"/>
  </numFmts>
  <fonts count="12" x14ac:knownFonts="1">
    <font>
      <sz val="11"/>
      <color theme="1"/>
      <name val="Times New Roman"/>
      <family val="2"/>
    </font>
    <font>
      <sz val="10"/>
      <color rgb="FF000000"/>
      <name val="Arial"/>
      <family val="2"/>
    </font>
    <font>
      <sz val="11"/>
      <color theme="1"/>
      <name val="Times New Roman"/>
      <family val="2"/>
    </font>
    <font>
      <b/>
      <sz val="26"/>
      <color theme="1"/>
      <name val="Times New Roman"/>
      <family val="1"/>
    </font>
    <font>
      <sz val="26"/>
      <color theme="1"/>
      <name val="Arial"/>
      <family val="2"/>
    </font>
    <font>
      <sz val="26"/>
      <color theme="1"/>
      <name val="Times New Roman"/>
      <family val="1"/>
    </font>
    <font>
      <sz val="26"/>
      <color theme="1"/>
      <name val="Times New Roman"/>
      <family val="2"/>
    </font>
    <font>
      <b/>
      <sz val="26"/>
      <color theme="0"/>
      <name val="Arial"/>
      <family val="2"/>
    </font>
    <font>
      <sz val="26"/>
      <name val="Arial"/>
      <family val="2"/>
    </font>
    <font>
      <sz val="26"/>
      <color rgb="FF000000"/>
      <name val="Arial"/>
      <family val="2"/>
    </font>
    <font>
      <b/>
      <sz val="26"/>
      <color theme="1"/>
      <name val="Arial"/>
      <family val="2"/>
    </font>
    <font>
      <b/>
      <sz val="26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3" fillId="0" borderId="0" xfId="0" applyFont="1" applyAlignment="1">
      <alignment horizontal="left" vertical="center" indent="19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horizontal="left" vertical="center" indent="19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2" borderId="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4" xfId="0" applyFont="1" applyBorder="1" applyAlignment="1">
      <alignment horizontal="left" vertical="center" wrapText="1"/>
    </xf>
    <xf numFmtId="49" fontId="9" fillId="0" borderId="4" xfId="0" applyNumberFormat="1" applyFont="1" applyBorder="1" applyAlignment="1">
      <alignment horizontal="left" vertical="center" wrapText="1"/>
    </xf>
    <xf numFmtId="43" fontId="8" fillId="0" borderId="4" xfId="1" applyFont="1" applyFill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43" fontId="4" fillId="0" borderId="4" xfId="1" applyFont="1" applyFill="1" applyBorder="1" applyAlignment="1">
      <alignment horizontal="center" wrapText="1"/>
    </xf>
    <xf numFmtId="0" fontId="10" fillId="3" borderId="4" xfId="0" applyFont="1" applyFill="1" applyBorder="1" applyAlignment="1">
      <alignment horizontal="left" vertical="center" wrapText="1"/>
    </xf>
    <xf numFmtId="49" fontId="10" fillId="3" borderId="4" xfId="0" applyNumberFormat="1" applyFont="1" applyFill="1" applyBorder="1" applyAlignment="1">
      <alignment horizontal="left" vertical="center" wrapText="1"/>
    </xf>
    <xf numFmtId="43" fontId="10" fillId="3" borderId="4" xfId="1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43" fontId="11" fillId="0" borderId="0" xfId="0" applyNumberFormat="1" applyFont="1"/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43" fontId="6" fillId="0" borderId="0" xfId="1" applyFont="1"/>
    <xf numFmtId="0" fontId="5" fillId="0" borderId="0" xfId="0" applyFont="1" applyAlignment="1">
      <alignment horizontal="center"/>
    </xf>
    <xf numFmtId="164" fontId="6" fillId="0" borderId="0" xfId="0" applyNumberFormat="1" applyFont="1"/>
    <xf numFmtId="164" fontId="6" fillId="0" borderId="0" xfId="0" applyNumberFormat="1" applyFont="1" applyAlignment="1">
      <alignment horizontal="center"/>
    </xf>
    <xf numFmtId="0" fontId="5" fillId="0" borderId="0" xfId="0" applyFont="1"/>
    <xf numFmtId="43" fontId="5" fillId="0" borderId="0" xfId="0" applyNumberFormat="1" applyFont="1"/>
    <xf numFmtId="43" fontId="6" fillId="0" borderId="0" xfId="0" applyNumberFormat="1" applyFont="1"/>
    <xf numFmtId="43" fontId="6" fillId="0" borderId="0" xfId="0" applyNumberFormat="1" applyFont="1" applyAlignment="1">
      <alignment horizontal="center"/>
    </xf>
    <xf numFmtId="9" fontId="6" fillId="0" borderId="0" xfId="2" applyFont="1"/>
  </cellXfs>
  <cellStyles count="4">
    <cellStyle name="Millares" xfId="1" builtinId="3"/>
    <cellStyle name="Normal" xfId="0" builtinId="0"/>
    <cellStyle name="Normal 2" xfId="3" xr:uid="{B24E2569-38D7-49B3-960C-1A2A2C8CCB73}"/>
    <cellStyle name="Porcentaje" xfId="2" builtinId="5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6"/>
        <color theme="0"/>
        <name val="Arial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5097635</xdr:colOff>
      <xdr:row>0</xdr:row>
      <xdr:rowOff>18141</xdr:rowOff>
    </xdr:from>
    <xdr:to>
      <xdr:col>1</xdr:col>
      <xdr:colOff>254000</xdr:colOff>
      <xdr:row>6</xdr:row>
      <xdr:rowOff>119115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48DAD9-8135-4316-84CF-A0816F96FC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82" t="15736" r="10152" b="12691"/>
        <a:stretch/>
      </xdr:blipFill>
      <xdr:spPr>
        <a:xfrm>
          <a:off x="5097635" y="18141"/>
          <a:ext cx="5030615" cy="476822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8C99099-D231-4534-95B5-EE8B5AF70CD5}" name="Table33" displayName="Table33" ref="A7:U13" totalsRowShown="0" headerRowDxfId="1" dataDxfId="0" headerRowBorderDxfId="25" tableBorderDxfId="24" totalsRowBorderDxfId="23" headerRowCellStyle="Normal 2">
  <autoFilter ref="A7:U13" xr:uid="{F3FFA776-7CD2-425A-845D-0EF4D3C45B00}"/>
  <sortState xmlns:xlrd2="http://schemas.microsoft.com/office/spreadsheetml/2017/richdata2" ref="A8:U13">
    <sortCondition ref="F7:F13"/>
  </sortState>
  <tableColumns count="21">
    <tableColumn id="1" xr3:uid="{7D5E8148-2EDA-4958-AB60-B1A03F2B597D}" name="COLABORADOR" dataDxfId="22"/>
    <tableColumn id="2" xr3:uid="{72BEE6B5-33D0-4116-BB8B-A7A8DAAA7AC9}" name="CARGO" dataDxfId="21"/>
    <tableColumn id="3" xr3:uid="{8FE2C1AB-5C68-4C54-8253-1F5681C70185}" name="DEPARTAMENTO" dataDxfId="20"/>
    <tableColumn id="4" xr3:uid="{C9AAECB7-4638-48AC-AC0B-54BB4F0CACCA}" name="ÁREA" dataDxfId="19"/>
    <tableColumn id="6" xr3:uid="{B48563F0-FFBF-4393-9B9D-B8866FC2BAFD}" name="TIPO DE EMPLEADO" dataDxfId="18"/>
    <tableColumn id="8" xr3:uid="{808600EC-79E1-48C4-B9FB-764A11E1DDF7}" name="FECHA INGRESO" dataDxfId="17"/>
    <tableColumn id="10" xr3:uid="{62B94B18-7224-4D31-82EC-086BF14AF59F}" name="Enero" dataDxfId="16"/>
    <tableColumn id="11" xr3:uid="{72595E77-8855-4B4E-AE0E-05C56B7773BF}" name="Febrero" dataDxfId="15"/>
    <tableColumn id="12" xr3:uid="{80F33665-0172-43DB-B2FD-FACB66704D84}" name="Marzo" dataDxfId="14"/>
    <tableColumn id="13" xr3:uid="{8C6845A6-ED0A-4B33-A6C7-603EBBE884CC}" name="Abril" dataDxfId="13"/>
    <tableColumn id="14" xr3:uid="{2FED8E91-D167-4CFC-85C0-F2901AE31EA9}" name="Mayo" dataDxfId="12"/>
    <tableColumn id="15" xr3:uid="{7B884C6C-001F-42F2-9B05-DF52FD186641}" name="Junio" dataDxfId="11"/>
    <tableColumn id="16" xr3:uid="{9D7E0D78-5F96-4C94-912F-B55A46CAB7BA}" name="Julio" dataDxfId="10"/>
    <tableColumn id="17" xr3:uid="{7C669C5A-45E0-499A-96F2-B72DF3F4A3C2}" name="Agosto" dataDxfId="9"/>
    <tableColumn id="18" xr3:uid="{1BD1EF84-4977-481B-A3EF-62D5434F53F2}" name="Septiembre" dataDxfId="8"/>
    <tableColumn id="19" xr3:uid="{598049EC-A3E8-400D-9B1F-178FF2DE8A82}" name="Octubre" dataDxfId="7"/>
    <tableColumn id="20" xr3:uid="{6BB409ED-33C1-43F7-B24F-B33F4CA5A6FD}" name="Noviembre" dataDxfId="6"/>
    <tableColumn id="21" xr3:uid="{DB75CA8B-62AD-4A2D-BFA3-31D46E0AEA8E}" name="Diciembre" dataDxfId="5"/>
    <tableColumn id="22" xr3:uid="{B3225D2F-319F-4528-A3AD-E6CCD86ABFDC}" name="TOTAL INGRESOS 2024" dataDxfId="4">
      <calculatedColumnFormula>SUM(Table33[[#This Row],[Enero]:[Diciembre]])</calculatedColumnFormula>
    </tableColumn>
    <tableColumn id="9" xr3:uid="{4464B5C9-ECC9-479A-94EC-9B246867B0C8}" name="MESES LABORADOS 2024 " dataDxfId="3">
      <calculatedColumnFormula>COUNT(Table33[[#This Row],[Enero]:[Diciembre]])</calculatedColumnFormula>
    </tableColumn>
    <tableColumn id="7" xr3:uid="{7673275B-4890-42F5-8DAD-17D224E34E3A}" name="MONTO SALARIO 13" dataDxfId="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12794-1323-4F15-A455-E1EF6492C905}">
  <sheetPr>
    <pageSetUpPr fitToPage="1"/>
  </sheetPr>
  <dimension ref="A2:X34"/>
  <sheetViews>
    <sheetView tabSelected="1" view="pageBreakPreview" zoomScale="60" zoomScaleNormal="84" workbookViewId="0">
      <pane ySplit="7" topLeftCell="A8" activePane="bottomLeft" state="frozen"/>
      <selection pane="bottomLeft" sqref="A1:XFD1048576"/>
    </sheetView>
  </sheetViews>
  <sheetFormatPr baseColWidth="10" defaultColWidth="56.5703125" defaultRowHeight="50.1" customHeight="1" x14ac:dyDescent="0.45"/>
  <cols>
    <col min="1" max="1" width="148" style="7" bestFit="1" customWidth="1"/>
    <col min="2" max="2" width="56.5703125" style="7"/>
    <col min="3" max="4" width="90.5703125" style="7" bestFit="1" customWidth="1"/>
    <col min="5" max="5" width="73.42578125" style="7" bestFit="1" customWidth="1"/>
    <col min="6" max="6" width="37.28515625" style="7" customWidth="1"/>
    <col min="7" max="7" width="34.42578125" style="7" customWidth="1"/>
    <col min="8" max="8" width="36.140625" style="7" customWidth="1"/>
    <col min="9" max="9" width="32.5703125" style="7" customWidth="1"/>
    <col min="10" max="10" width="32" style="7" customWidth="1"/>
    <col min="11" max="11" width="37.5703125" style="7" bestFit="1" customWidth="1"/>
    <col min="12" max="12" width="41.140625" style="7" customWidth="1"/>
    <col min="13" max="13" width="47.5703125" style="7" customWidth="1"/>
    <col min="14" max="14" width="48.7109375" style="7" customWidth="1"/>
    <col min="15" max="15" width="44.7109375" style="7" bestFit="1" customWidth="1"/>
    <col min="16" max="16" width="41.85546875" style="7" customWidth="1"/>
    <col min="17" max="17" width="41.5703125" style="7" customWidth="1"/>
    <col min="18" max="18" width="48.28515625" style="7" customWidth="1"/>
    <col min="19" max="19" width="64.85546875" style="7" bestFit="1" customWidth="1"/>
    <col min="20" max="20" width="72.28515625" style="8" bestFit="1" customWidth="1"/>
    <col min="21" max="21" width="50.5703125" style="7" bestFit="1" customWidth="1"/>
    <col min="22" max="16384" width="56.5703125" style="7"/>
  </cols>
  <sheetData>
    <row r="2" spans="1:24" s="3" customFormat="1" ht="51" customHeight="1" x14ac:dyDescent="0.45">
      <c r="A2" s="1"/>
      <c r="B2" s="2" t="s">
        <v>26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24" s="6" customFormat="1" ht="51.75" customHeight="1" x14ac:dyDescent="0.25">
      <c r="A3" s="4"/>
      <c r="B3" s="5" t="s">
        <v>27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24" s="6" customFormat="1" ht="73.5" customHeight="1" x14ac:dyDescent="0.25">
      <c r="A4" s="4"/>
      <c r="B4" s="5" t="s">
        <v>40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X4" s="6" t="s">
        <v>33</v>
      </c>
    </row>
    <row r="5" spans="1:24" ht="51" customHeight="1" x14ac:dyDescent="0.45"/>
    <row r="6" spans="1:24" ht="90" customHeight="1" x14ac:dyDescent="0.45"/>
    <row r="7" spans="1:24" s="12" customFormat="1" ht="67.5" x14ac:dyDescent="0.45">
      <c r="A7" s="9" t="s">
        <v>20</v>
      </c>
      <c r="B7" s="10" t="s">
        <v>21</v>
      </c>
      <c r="C7" s="10" t="s">
        <v>22</v>
      </c>
      <c r="D7" s="10" t="s">
        <v>35</v>
      </c>
      <c r="E7" s="10" t="s">
        <v>23</v>
      </c>
      <c r="F7" s="10" t="s">
        <v>24</v>
      </c>
      <c r="G7" s="10" t="s">
        <v>0</v>
      </c>
      <c r="H7" s="10" t="s">
        <v>1</v>
      </c>
      <c r="I7" s="10" t="s">
        <v>2</v>
      </c>
      <c r="J7" s="10" t="s">
        <v>3</v>
      </c>
      <c r="K7" s="10" t="s">
        <v>4</v>
      </c>
      <c r="L7" s="10" t="s">
        <v>5</v>
      </c>
      <c r="M7" s="10" t="s">
        <v>6</v>
      </c>
      <c r="N7" s="10" t="s">
        <v>7</v>
      </c>
      <c r="O7" s="10" t="s">
        <v>8</v>
      </c>
      <c r="P7" s="10" t="s">
        <v>34</v>
      </c>
      <c r="Q7" s="10" t="s">
        <v>9</v>
      </c>
      <c r="R7" s="11" t="s">
        <v>10</v>
      </c>
      <c r="S7" s="10" t="s">
        <v>16</v>
      </c>
      <c r="T7" s="10" t="s">
        <v>28</v>
      </c>
      <c r="U7" s="10" t="s">
        <v>37</v>
      </c>
    </row>
    <row r="8" spans="1:24" ht="33" x14ac:dyDescent="0.45">
      <c r="A8" s="13" t="s">
        <v>29</v>
      </c>
      <c r="B8" s="13" t="s">
        <v>17</v>
      </c>
      <c r="C8" s="13" t="s">
        <v>18</v>
      </c>
      <c r="D8" s="13" t="s">
        <v>18</v>
      </c>
      <c r="E8" s="13" t="s">
        <v>19</v>
      </c>
      <c r="F8" s="14" t="s">
        <v>25</v>
      </c>
      <c r="G8" s="15"/>
      <c r="H8" s="15"/>
      <c r="I8" s="15"/>
      <c r="J8" s="15"/>
      <c r="K8" s="15">
        <v>13000</v>
      </c>
      <c r="L8" s="15">
        <v>13000</v>
      </c>
      <c r="M8" s="15">
        <v>13000</v>
      </c>
      <c r="N8" s="15">
        <v>13000</v>
      </c>
      <c r="O8" s="15">
        <v>15000</v>
      </c>
      <c r="P8" s="15">
        <v>15000</v>
      </c>
      <c r="Q8" s="15">
        <v>15000</v>
      </c>
      <c r="R8" s="15">
        <v>15000</v>
      </c>
      <c r="S8" s="15">
        <f>SUM(Table33[[#This Row],[Enero]:[Diciembre]])</f>
        <v>112000</v>
      </c>
      <c r="T8" s="16">
        <f>COUNT(Table33[[#This Row],[Enero]:[Diciembre]])</f>
        <v>8</v>
      </c>
      <c r="U8" s="15">
        <v>9333.33</v>
      </c>
    </row>
    <row r="9" spans="1:24" ht="33" x14ac:dyDescent="0.45">
      <c r="A9" s="17" t="s">
        <v>30</v>
      </c>
      <c r="B9" s="13" t="s">
        <v>11</v>
      </c>
      <c r="C9" s="13" t="s">
        <v>18</v>
      </c>
      <c r="D9" s="13" t="s">
        <v>18</v>
      </c>
      <c r="E9" s="13" t="s">
        <v>19</v>
      </c>
      <c r="F9" s="14" t="s">
        <v>13</v>
      </c>
      <c r="G9" s="17"/>
      <c r="H9" s="17"/>
      <c r="I9" s="18"/>
      <c r="J9" s="18"/>
      <c r="K9" s="18"/>
      <c r="L9" s="18">
        <v>95000</v>
      </c>
      <c r="M9" s="18">
        <v>95000</v>
      </c>
      <c r="N9" s="18">
        <v>95000</v>
      </c>
      <c r="O9" s="18">
        <v>95000</v>
      </c>
      <c r="P9" s="18">
        <v>95000</v>
      </c>
      <c r="Q9" s="18">
        <v>95000</v>
      </c>
      <c r="R9" s="18">
        <v>95000</v>
      </c>
      <c r="S9" s="15">
        <f>SUM(Table33[[#This Row],[Enero]:[Diciembre]])</f>
        <v>665000</v>
      </c>
      <c r="T9" s="16">
        <f>COUNT(Table33[[#This Row],[Enero]:[Diciembre]])</f>
        <v>7</v>
      </c>
      <c r="U9" s="15">
        <v>55416.67</v>
      </c>
    </row>
    <row r="10" spans="1:24" ht="33" x14ac:dyDescent="0.45">
      <c r="A10" s="13" t="s">
        <v>31</v>
      </c>
      <c r="B10" s="13" t="s">
        <v>17</v>
      </c>
      <c r="C10" s="13" t="s">
        <v>18</v>
      </c>
      <c r="D10" s="13" t="s">
        <v>18</v>
      </c>
      <c r="E10" s="13" t="s">
        <v>19</v>
      </c>
      <c r="F10" s="14" t="s">
        <v>14</v>
      </c>
      <c r="G10" s="15"/>
      <c r="H10" s="15"/>
      <c r="I10" s="15"/>
      <c r="J10" s="15"/>
      <c r="K10" s="15"/>
      <c r="L10" s="15"/>
      <c r="M10" s="15"/>
      <c r="N10" s="15">
        <v>10000</v>
      </c>
      <c r="O10" s="15">
        <v>10000</v>
      </c>
      <c r="P10" s="15">
        <v>15000</v>
      </c>
      <c r="Q10" s="15">
        <v>15000</v>
      </c>
      <c r="R10" s="15">
        <v>15000</v>
      </c>
      <c r="S10" s="15">
        <f>SUM(Table33[[#This Row],[Enero]:[Diciembre]])</f>
        <v>65000</v>
      </c>
      <c r="T10" s="16">
        <f>COUNT(Table33[[#This Row],[Enero]:[Diciembre]])</f>
        <v>5</v>
      </c>
      <c r="U10" s="15">
        <v>5416.67</v>
      </c>
    </row>
    <row r="11" spans="1:24" ht="33" x14ac:dyDescent="0.45">
      <c r="A11" s="13" t="s">
        <v>32</v>
      </c>
      <c r="B11" s="13" t="s">
        <v>17</v>
      </c>
      <c r="C11" s="13" t="s">
        <v>18</v>
      </c>
      <c r="D11" s="13" t="s">
        <v>18</v>
      </c>
      <c r="E11" s="13" t="s">
        <v>19</v>
      </c>
      <c r="F11" s="14" t="s">
        <v>15</v>
      </c>
      <c r="G11" s="18"/>
      <c r="H11" s="18"/>
      <c r="I11" s="18"/>
      <c r="J11" s="18"/>
      <c r="K11" s="18"/>
      <c r="L11" s="18"/>
      <c r="M11" s="18"/>
      <c r="N11" s="18">
        <v>13000</v>
      </c>
      <c r="O11" s="18">
        <v>13000</v>
      </c>
      <c r="P11" s="18">
        <v>13000</v>
      </c>
      <c r="Q11" s="18">
        <v>13000</v>
      </c>
      <c r="R11" s="18">
        <v>13000</v>
      </c>
      <c r="S11" s="15">
        <f>SUM(Table33[[#This Row],[Enero]:[Diciembre]])</f>
        <v>65000</v>
      </c>
      <c r="T11" s="16">
        <f>COUNT(Table33[[#This Row],[Enero]:[Diciembre]])</f>
        <v>5</v>
      </c>
      <c r="U11" s="15">
        <v>5416.67</v>
      </c>
    </row>
    <row r="12" spans="1:24" ht="33" x14ac:dyDescent="0.45">
      <c r="A12" s="13" t="s">
        <v>38</v>
      </c>
      <c r="B12" s="13" t="s">
        <v>17</v>
      </c>
      <c r="C12" s="13" t="s">
        <v>18</v>
      </c>
      <c r="D12" s="13" t="s">
        <v>18</v>
      </c>
      <c r="E12" s="13" t="s">
        <v>19</v>
      </c>
      <c r="F12" s="14" t="s">
        <v>36</v>
      </c>
      <c r="G12" s="15"/>
      <c r="H12" s="15"/>
      <c r="I12" s="15"/>
      <c r="J12" s="15"/>
      <c r="K12" s="15"/>
      <c r="L12" s="15"/>
      <c r="M12" s="15"/>
      <c r="N12" s="15"/>
      <c r="O12" s="15"/>
      <c r="P12" s="15">
        <v>15000</v>
      </c>
      <c r="Q12" s="15">
        <v>15000</v>
      </c>
      <c r="R12" s="15">
        <v>15000</v>
      </c>
      <c r="S12" s="15">
        <f>SUM(Table33[[#This Row],[Enero]:[Diciembre]])</f>
        <v>45000</v>
      </c>
      <c r="T12" s="16">
        <f>COUNT(Table33[[#This Row],[Enero]:[Diciembre]])</f>
        <v>3</v>
      </c>
      <c r="U12" s="15">
        <v>3750</v>
      </c>
    </row>
    <row r="13" spans="1:24" ht="33" x14ac:dyDescent="0.45">
      <c r="A13" s="13" t="s">
        <v>39</v>
      </c>
      <c r="B13" s="13" t="s">
        <v>17</v>
      </c>
      <c r="C13" s="13" t="s">
        <v>18</v>
      </c>
      <c r="D13" s="13" t="s">
        <v>18</v>
      </c>
      <c r="E13" s="13" t="s">
        <v>19</v>
      </c>
      <c r="F13" s="14" t="s">
        <v>36</v>
      </c>
      <c r="G13" s="18"/>
      <c r="H13" s="18"/>
      <c r="I13" s="18"/>
      <c r="J13" s="18"/>
      <c r="K13" s="18"/>
      <c r="L13" s="18"/>
      <c r="M13" s="18"/>
      <c r="N13" s="18"/>
      <c r="O13" s="18"/>
      <c r="P13" s="18">
        <v>13500</v>
      </c>
      <c r="Q13" s="18">
        <v>13500</v>
      </c>
      <c r="R13" s="18">
        <v>13500</v>
      </c>
      <c r="S13" s="15">
        <f>SUM(Table33[[#This Row],[Enero]:[Diciembre]])</f>
        <v>40500</v>
      </c>
      <c r="T13" s="16">
        <f>COUNT(Table33[[#This Row],[Enero]:[Diciembre]])</f>
        <v>3</v>
      </c>
      <c r="U13" s="15">
        <v>3375</v>
      </c>
    </row>
    <row r="14" spans="1:24" ht="33.75" x14ac:dyDescent="0.5">
      <c r="A14" s="19" t="s">
        <v>12</v>
      </c>
      <c r="B14" s="19">
        <f>COUNTA(B8:B13)</f>
        <v>6</v>
      </c>
      <c r="C14" s="19"/>
      <c r="D14" s="19"/>
      <c r="E14" s="19"/>
      <c r="F14" s="20"/>
      <c r="G14" s="21">
        <f>SUBTOTAL(109,Table33[Enero])</f>
        <v>0</v>
      </c>
      <c r="H14" s="21">
        <f>SUBTOTAL(109,Table33[Febrero])</f>
        <v>0</v>
      </c>
      <c r="I14" s="21">
        <f>SUBTOTAL(109,Table33[Marzo])</f>
        <v>0</v>
      </c>
      <c r="J14" s="21">
        <f>SUBTOTAL(109,Table33[Abril])</f>
        <v>0</v>
      </c>
      <c r="K14" s="21">
        <f>SUBTOTAL(109,Table33[Mayo])</f>
        <v>13000</v>
      </c>
      <c r="L14" s="21">
        <f>SUBTOTAL(109,Table33[Junio])</f>
        <v>108000</v>
      </c>
      <c r="M14" s="21">
        <f>SUBTOTAL(109,Table33[Julio])</f>
        <v>108000</v>
      </c>
      <c r="N14" s="21">
        <f>SUBTOTAL(109,Table33[Agosto])</f>
        <v>131000</v>
      </c>
      <c r="O14" s="21">
        <f>SUBTOTAL(109,Table33[Septiembre])</f>
        <v>133000</v>
      </c>
      <c r="P14" s="21">
        <f>SUBTOTAL(109,Table33[Octubre])</f>
        <v>166500</v>
      </c>
      <c r="Q14" s="21">
        <f>SUBTOTAL(109,Table33[Noviembre])</f>
        <v>166500</v>
      </c>
      <c r="R14" s="21">
        <f>SUBTOTAL(109,Table33[Diciembre])</f>
        <v>166500</v>
      </c>
      <c r="S14" s="21">
        <f>SUBTOTAL(109,Table33[TOTAL INGRESOS 2024])</f>
        <v>992500</v>
      </c>
      <c r="T14" s="21"/>
      <c r="U14" s="21">
        <f>SUBTOTAL(109,U8:U13)</f>
        <v>82708.34</v>
      </c>
    </row>
    <row r="16" spans="1:24" ht="99.75" customHeight="1" x14ac:dyDescent="0.45">
      <c r="D16" s="22"/>
      <c r="E16" s="22"/>
      <c r="F16" s="22"/>
      <c r="G16" s="22"/>
      <c r="H16" s="22"/>
      <c r="I16" s="22"/>
      <c r="J16" s="22"/>
      <c r="K16" s="22"/>
      <c r="N16" s="23"/>
    </row>
    <row r="17" spans="4:20" ht="54.75" customHeight="1" thickBot="1" x14ac:dyDescent="0.5">
      <c r="D17" s="24"/>
      <c r="E17" s="24"/>
      <c r="F17" s="24"/>
      <c r="G17" s="24"/>
      <c r="H17" s="24"/>
      <c r="I17" s="24"/>
      <c r="J17" s="24"/>
      <c r="K17" s="24"/>
    </row>
    <row r="18" spans="4:20" ht="54.75" customHeight="1" x14ac:dyDescent="0.45">
      <c r="D18" s="25" t="s">
        <v>41</v>
      </c>
      <c r="E18" s="25"/>
      <c r="F18" s="25"/>
      <c r="G18" s="25"/>
      <c r="H18" s="25"/>
      <c r="I18" s="25"/>
      <c r="J18" s="25"/>
      <c r="K18" s="25"/>
      <c r="L18" s="26"/>
      <c r="M18" s="26"/>
      <c r="N18" s="26"/>
      <c r="O18" s="26"/>
      <c r="P18" s="26"/>
      <c r="Q18" s="26"/>
      <c r="R18" s="26"/>
      <c r="S18" s="26"/>
    </row>
    <row r="19" spans="4:20" ht="46.5" customHeight="1" x14ac:dyDescent="0.45">
      <c r="D19" s="27" t="s">
        <v>42</v>
      </c>
      <c r="E19" s="27"/>
      <c r="F19" s="27"/>
      <c r="G19" s="27"/>
      <c r="H19" s="27"/>
      <c r="I19" s="27"/>
      <c r="J19" s="27"/>
      <c r="K19" s="27"/>
      <c r="L19" s="28"/>
      <c r="M19" s="28"/>
      <c r="N19" s="28"/>
      <c r="O19" s="28"/>
      <c r="P19" s="28"/>
      <c r="Q19" s="28"/>
      <c r="R19" s="28"/>
      <c r="S19" s="28"/>
      <c r="T19" s="29"/>
    </row>
    <row r="20" spans="4:20" ht="50.1" customHeight="1" x14ac:dyDescent="0.45">
      <c r="D20" s="30"/>
      <c r="E20" s="30"/>
      <c r="F20" s="30"/>
      <c r="G20" s="30"/>
      <c r="H20" s="31"/>
      <c r="I20" s="31"/>
      <c r="J20" s="31"/>
      <c r="K20" s="31"/>
      <c r="L20" s="32"/>
      <c r="M20" s="32"/>
      <c r="N20" s="32"/>
      <c r="O20" s="32"/>
      <c r="P20" s="32"/>
      <c r="Q20" s="32"/>
      <c r="R20" s="32"/>
      <c r="S20" s="32"/>
      <c r="T20" s="33"/>
    </row>
    <row r="23" spans="4:20" ht="50.1" customHeight="1" x14ac:dyDescent="0.45">
      <c r="H23" s="28"/>
    </row>
    <row r="24" spans="4:20" ht="50.1" customHeight="1" x14ac:dyDescent="0.45">
      <c r="H24" s="28"/>
    </row>
    <row r="25" spans="4:20" ht="50.1" customHeight="1" x14ac:dyDescent="0.45">
      <c r="H25" s="32"/>
    </row>
    <row r="26" spans="4:20" ht="50.1" customHeight="1" x14ac:dyDescent="0.45">
      <c r="F26" s="34"/>
    </row>
    <row r="27" spans="4:20" ht="50.1" customHeight="1" x14ac:dyDescent="0.45">
      <c r="H27" s="28"/>
      <c r="J27" s="34"/>
      <c r="N27" s="32"/>
      <c r="S27" s="26"/>
    </row>
    <row r="28" spans="4:20" ht="50.1" customHeight="1" x14ac:dyDescent="0.45">
      <c r="H28" s="28"/>
    </row>
    <row r="29" spans="4:20" ht="50.1" customHeight="1" x14ac:dyDescent="0.45">
      <c r="H29" s="28"/>
    </row>
    <row r="31" spans="4:20" ht="50.1" customHeight="1" x14ac:dyDescent="0.45">
      <c r="S31" s="26"/>
    </row>
    <row r="32" spans="4:20" ht="50.1" customHeight="1" x14ac:dyDescent="0.45">
      <c r="S32" s="28"/>
    </row>
    <row r="33" spans="19:19" ht="50.1" customHeight="1" x14ac:dyDescent="0.45">
      <c r="S33" s="32"/>
    </row>
    <row r="34" spans="19:19" ht="50.1" customHeight="1" x14ac:dyDescent="0.45">
      <c r="S34" s="32"/>
    </row>
  </sheetData>
  <mergeCells count="7">
    <mergeCell ref="D19:K19"/>
    <mergeCell ref="D16:K16"/>
    <mergeCell ref="D17:K17"/>
    <mergeCell ref="D18:K18"/>
    <mergeCell ref="B2:N2"/>
    <mergeCell ref="B3:M3"/>
    <mergeCell ref="B4:M4"/>
  </mergeCells>
  <pageMargins left="0.25" right="0.25" top="0.75" bottom="0.75" header="0.3" footer="0.3"/>
  <pageSetup paperSize="5" scale="15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SALARIO 13 VIGILANCIA</vt:lpstr>
      <vt:lpstr>'SALARIO 13 VIGILANCIA'!Área_de_impresión</vt:lpstr>
      <vt:lpstr>'SALARIO 13 VIGILANCIA'!Títulos_a_imprimir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Guerrero</dc:creator>
  <cp:lastModifiedBy>Luz Holguín</cp:lastModifiedBy>
  <cp:lastPrinted>2025-01-16T19:17:20Z</cp:lastPrinted>
  <dcterms:created xsi:type="dcterms:W3CDTF">2024-10-09T20:42:45Z</dcterms:created>
  <dcterms:modified xsi:type="dcterms:W3CDTF">2025-01-16T19:22:54Z</dcterms:modified>
</cp:coreProperties>
</file>