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31" documentId="8_{38E6C5E7-B74D-4D29-BD0C-2B8576BD70C9}" xr6:coauthVersionLast="47" xr6:coauthVersionMax="47" xr10:uidLastSave="{456B2765-FA5C-425D-9A0F-AE24BAD62200}"/>
  <bookViews>
    <workbookView xWindow="-120" yWindow="-120" windowWidth="29040" windowHeight="15720" tabRatio="657" xr2:uid="{562781FA-D9D6-43FC-912D-A6FD6972AC34}"/>
  </bookViews>
  <sheets>
    <sheet name="SALARIO 13-VIGILANCI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P14" i="4"/>
  <c r="O14" i="4"/>
  <c r="N14" i="4"/>
  <c r="M14" i="4"/>
  <c r="L14" i="4"/>
  <c r="K14" i="4"/>
  <c r="J14" i="4"/>
  <c r="I14" i="4"/>
  <c r="H14" i="4"/>
  <c r="G14" i="4"/>
  <c r="F14" i="4"/>
  <c r="B14" i="4"/>
  <c r="R13" i="4"/>
  <c r="R12" i="4"/>
  <c r="R11" i="4"/>
  <c r="R10" i="4"/>
  <c r="R9" i="4"/>
  <c r="R8" i="4"/>
  <c r="R7" i="4"/>
  <c r="R14" i="4" l="1"/>
  <c r="S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tc={6DC62018-A822-46E9-9F4D-0D78CA9F602D}</author>
  </authors>
  <commentList>
    <comment ref="A6" authorId="0" shapeId="0" xr:uid="{6DC62018-A822-46E9-9F4D-0D78CA9F602D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Amarillos: Nuevos ingresos
Verdes: Aumentos Salariales
Naranja: Promociones</t>
      </text>
    </comment>
  </commentList>
</comments>
</file>

<file path=xl/sharedStrings.xml><?xml version="1.0" encoding="utf-8"?>
<sst xmlns="http://schemas.openxmlformats.org/spreadsheetml/2006/main" count="53" uniqueCount="35">
  <si>
    <t>Nombre y Apellidos</t>
  </si>
  <si>
    <t>Cargo</t>
  </si>
  <si>
    <t>Estatus</t>
  </si>
  <si>
    <t>Fecha de 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</si>
  <si>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</si>
  <si>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</si>
  <si>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</si>
  <si>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</si>
  <si>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</si>
  <si>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</si>
  <si>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</si>
  <si>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</si>
  <si>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</si>
  <si>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</si>
  <si>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</si>
  <si>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</si>
  <si>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INGRESOS 2025</t>
  </si>
  <si>
    <t>SALARIO 13</t>
  </si>
  <si>
    <t>SECCIÓN DE SEGURIDAD</t>
  </si>
  <si>
    <t>Vigilancia</t>
  </si>
  <si>
    <t xml:space="preserve">FÉLIX JOSÉ STALIN PUELLO RAMÍREZ </t>
  </si>
  <si>
    <t>OFICIAL DE SEGURIDAD</t>
  </si>
  <si>
    <t>SERGIO HUMBERTO NIN ABAD</t>
  </si>
  <si>
    <t xml:space="preserve">BRYANT MARCIANO PEÑA LIZARDO </t>
  </si>
  <si>
    <t>ESTEBAN JIMÉNEZ GARCÍA</t>
  </si>
  <si>
    <t>ISRAEL LEONIDAS CASADO TAVERAS</t>
  </si>
  <si>
    <t>LUIS CARLOS MORETA DE LOS SANTOS</t>
  </si>
  <si>
    <t xml:space="preserve">MÁRTIRES ESTIVEN PEÑA NOVAS </t>
  </si>
  <si>
    <t>TOTAL GENERAL</t>
  </si>
  <si>
    <t>DIRECCIÓN EJECUTIVA DE LA COMISIÓN DE FOMENTO A LA TECNIFICACIÓN DEL SISTEMA NACIONAL DE RIEGO</t>
  </si>
  <si>
    <t>(Valores en RD$)</t>
  </si>
  <si>
    <t>Área</t>
  </si>
  <si>
    <t>Relación de Personal Nómina Salario 13 - Colaboradores Personal de Vigilancia Activos</t>
  </si>
  <si>
    <t xml:space="preserve">Indhira Guerrero Gónzalez </t>
  </si>
  <si>
    <t xml:space="preserve">Encargada del 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</si>
</sst>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?_);_(@_)"/>
  </numFmts>
  <fonts count="13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rgb="FF000000"/>
      <name val="Arial"/>
      <family val="2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</font>
    <font>
      <b/>
      <sz val="24"/>
      <color theme="1"/>
      <name val="Times New Roman"/>
      <family val="1"/>
    </font>
    <font>
      <sz val="18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b/>
      <sz val="14"/>
      <color theme="0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164" fontId="0" fillId="0" borderId="0" xfId="0" applyNumberFormat="1"/>
    <xf numFmtId="9" fontId="0" fillId="0" borderId="0" xfId="2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indent="19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19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26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3" fontId="9" fillId="0" borderId="4" xfId="1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43" fontId="10" fillId="3" borderId="6" xfId="1" applyFont="1" applyFill="1" applyBorder="1" applyAlignment="1">
      <alignment horizontal="center" wrapText="1"/>
    </xf>
    <xf numFmtId="0" fontId="0" fillId="0" borderId="7" xfId="0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AD25D251-D111-4515-BE7D-32A480BA447A}"/>
    <cellStyle name="Porcentaje" xfId="2" builtin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5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413234</xdr:colOff>
      <xdr:row>0</xdr:row>
      <xdr:rowOff>0</xdr:rowOff>
    </xdr:from>
    <xdr:to>
      <xdr:col>0</xdr:col>
      <xdr:colOff>3177955</xdr:colOff>
      <xdr:row>5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5566C2-BF86-493B-98FA-E1C6C28C30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2" t="15736" r="10152" b="12691"/>
        <a:stretch/>
      </xdr:blipFill>
      <xdr:spPr>
        <a:xfrm>
          <a:off x="413234" y="0"/>
          <a:ext cx="2764721" cy="2819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dhira Guerrero" id="{D8EDEC78-2403-490B-816E-48FE390A26C2}" userId="S::i.guerrero@riego.gob.do::77c97883-b36b-42b0-a6c4-d3ad5b83978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1D2956-EB4F-4E54-98E9-D0FA5D0D719B}" name="Table335" displayName="Table335" ref="A6:S13" totalsRowShown="0" headerRowDxfId="23" dataDxfId="21" headerRowBorderDxfId="22" tableBorderDxfId="20" totalsRowBorderDxfId="19" headerRowCellStyle="Normal 2">
  <autoFilter ref="A6:S13" xr:uid="{F3FFA776-7CD2-425A-845D-0EF4D3C45B00}"/>
  <sortState xmlns:xlrd2="http://schemas.microsoft.com/office/spreadsheetml/2017/richdata2" ref="A7:S13">
    <sortCondition ref="D6:D13"/>
  </sortState>
  <tableColumns count="19">
    <tableColumn id="1" xr3:uid="{76872645-9EE7-4B2E-B283-3DAA4332AEC7}" name="Nombre y Apellidos" dataDxfId="18"/>
    <tableColumn id="2" xr3:uid="{90A096ED-B318-431F-BE24-BF8C735AD98A}" name="Cargo" dataDxfId="17"/>
    <tableColumn id="4" xr3:uid="{7213B6BA-8CB6-4EBC-963B-143D351B17E8}" name="Área" dataDxfId="16"/>
    <tableColumn id="6" xr3:uid="{E1DB5678-D884-4A61-B39B-5E46F22B1301}" name="Estatus" dataDxfId="15"/>
    <tableColumn id="8" xr3:uid="{E4CFB5AA-44FC-43AE-B773-79B179ABED12}" name="Fecha de Ingreso" dataDxfId="14"/>
    <tableColumn id="10" xr3:uid="{47AFDE14-2B72-4119-9A92-AACD8AEBC69B}" name="Enero" dataDxfId="13"/>
    <tableColumn id="11" xr3:uid="{C4792277-1324-43DE-A1E4-4F645BB5863B}" name="Febrero" dataDxfId="12"/>
    <tableColumn id="12" xr3:uid="{4E2E2663-224C-4806-A09F-BC9E42DCAC4F}" name="Marzo" dataDxfId="11"/>
    <tableColumn id="13" xr3:uid="{7D419E41-1613-4CB2-8F47-C31563F4B981}" name="Abril" dataDxfId="10"/>
    <tableColumn id="14" xr3:uid="{BBAF35C0-67D8-418B-AC3D-56D5D36A8494}" name="Mayo" dataDxfId="9"/>
    <tableColumn id="15" xr3:uid="{8C04B39E-7C3A-472B-B443-E2A0F4A56203}" name="Junio" dataDxfId="8"/>
    <tableColumn id="16" xr3:uid="{6E992FD0-9BF9-4526-B03D-6EEC2AF7E875}" name="Julio" dataDxfId="7"/>
    <tableColumn id="17" xr3:uid="{17F32B83-9575-4592-BD04-E86C641AE63B}" name="Agosto" dataDxfId="6"/>
    <tableColumn id="18" xr3:uid="{838B22C1-79A7-4845-ACB6-1AC286D14F30}" name="Septiembre" dataDxfId="5"/>
    <tableColumn id="19" xr3:uid="{2A03C662-DB85-4520-95A0-A4D8E19F272D}" name="Octubre" dataDxfId="4"/>
    <tableColumn id="20" xr3:uid="{E7D4E80E-7C0E-4C2F-80E9-1D5469669CFB}" name="Noviembre" dataDxfId="3"/>
    <tableColumn id="21" xr3:uid="{0C0BDB74-6042-473D-ABB3-2D952089F85A}" name="Diciembre" dataDxfId="2"/>
    <tableColumn id="23" xr3:uid="{265D0C7C-9423-47A8-B698-745341039618}" name="TOTAL INGRESOS 2025" dataDxfId="1">
      <calculatedColumnFormula>SUM(Table335[[#This Row],[Enero]:[Diciembre]])</calculatedColumnFormula>
    </tableColumn>
    <tableColumn id="28" xr3:uid="{C0C41A08-4373-41B3-BDA0-913F1D979AF2}" name="SALARIO 13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4-12-06T16:39:41.61" personId="{D8EDEC78-2403-490B-816E-48FE390A26C2}" id="{6DC62018-A822-46E9-9F4D-0D78CA9F602D}">
    <text>Amarillos: Nuevos ingresos
Verdes: Aumentos Salariales
Naranja: Promociones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E0E0-AEAF-4CE8-93F5-9961C7C81D1B}">
  <sheetPr>
    <pageSetUpPr fitToPage="1"/>
  </sheetPr>
  <dimension ref="A1:S29"/>
  <sheetViews>
    <sheetView tabSelected="1" zoomScale="60" zoomScaleNormal="60" workbookViewId="0">
      <pane ySplit="6" topLeftCell="A7" activePane="bottomLeft" state="frozen"/>
      <selection pane="bottomLeft" activeCell="I41" sqref="I41"/>
    </sheetView>
  </sheetViews>
  <sheetFormatPr baseColWidth="10" defaultColWidth="8.85546875" defaultRowHeight="15" x14ac:dyDescent="0.25"/>
  <cols>
    <col min="1" max="1" width="52.140625" bestFit="1" customWidth="1"/>
    <col min="2" max="2" width="40.140625" bestFit="1" customWidth="1"/>
    <col min="3" max="3" width="39" customWidth="1"/>
    <col min="4" max="4" width="14.5703125" customWidth="1"/>
    <col min="5" max="5" width="15.85546875" customWidth="1"/>
    <col min="6" max="6" width="14.28515625" customWidth="1"/>
    <col min="7" max="7" width="14.5703125" customWidth="1"/>
    <col min="8" max="8" width="17" customWidth="1"/>
    <col min="9" max="9" width="18.5703125" customWidth="1"/>
    <col min="10" max="10" width="15.85546875" customWidth="1"/>
    <col min="11" max="11" width="17.28515625" customWidth="1"/>
    <col min="12" max="12" width="17.7109375" customWidth="1"/>
    <col min="13" max="13" width="18.140625" customWidth="1"/>
    <col min="14" max="14" width="18.42578125" customWidth="1"/>
    <col min="15" max="15" width="18.140625" customWidth="1"/>
    <col min="16" max="16" width="18.7109375" customWidth="1"/>
    <col min="17" max="17" width="17.5703125" customWidth="1"/>
    <col min="18" max="18" width="18.42578125" customWidth="1"/>
    <col min="19" max="19" width="19" customWidth="1"/>
  </cols>
  <sheetData>
    <row r="1" spans="1:19" ht="50.1" customHeight="1" x14ac:dyDescent="0.25">
      <c r="P1" s="7"/>
    </row>
    <row r="2" spans="1:19" s="9" customFormat="1" ht="50.1" customHeight="1" x14ac:dyDescent="0.4">
      <c r="A2" s="8"/>
      <c r="B2" s="10" t="s">
        <v>29</v>
      </c>
      <c r="C2" s="10"/>
      <c r="E2" s="11"/>
    </row>
    <row r="3" spans="1:19" s="13" customFormat="1" ht="42.75" customHeight="1" x14ac:dyDescent="0.25">
      <c r="A3" s="12"/>
      <c r="B3" s="14" t="s">
        <v>30</v>
      </c>
      <c r="C3" s="14"/>
      <c r="E3" s="15"/>
    </row>
    <row r="4" spans="1:19" s="13" customFormat="1" ht="39" customHeight="1" x14ac:dyDescent="0.25">
      <c r="A4" s="12"/>
      <c r="B4" s="14" t="s">
        <v>32</v>
      </c>
      <c r="C4" s="14"/>
      <c r="E4" s="15"/>
    </row>
    <row r="5" spans="1:19" ht="39" customHeight="1" x14ac:dyDescent="0.25">
      <c r="P5" s="7"/>
    </row>
    <row r="6" spans="1:19" s="1" customFormat="1" ht="56.25" x14ac:dyDescent="0.25">
      <c r="A6" s="16" t="s">
        <v>0</v>
      </c>
      <c r="B6" s="17" t="s">
        <v>1</v>
      </c>
      <c r="C6" s="17" t="s">
        <v>31</v>
      </c>
      <c r="D6" s="17" t="s">
        <v>2</v>
      </c>
      <c r="E6" s="17" t="s">
        <v>3</v>
      </c>
      <c r="F6" s="17" t="s">
        <v>4</v>
      </c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17" t="s">
        <v>10</v>
      </c>
      <c r="M6" s="17" t="s">
        <v>11</v>
      </c>
      <c r="N6" s="17" t="s">
        <v>12</v>
      </c>
      <c r="O6" s="17" t="s">
        <v>13</v>
      </c>
      <c r="P6" s="17" t="s">
        <v>14</v>
      </c>
      <c r="Q6" s="18" t="s">
        <v>15</v>
      </c>
      <c r="R6" s="17" t="s">
        <v>16</v>
      </c>
      <c r="S6" s="17" t="s">
        <v>17</v>
      </c>
    </row>
    <row r="7" spans="1:19" ht="18.75" x14ac:dyDescent="0.3">
      <c r="A7" s="19" t="s">
        <v>20</v>
      </c>
      <c r="B7" s="19" t="s">
        <v>21</v>
      </c>
      <c r="C7" s="19" t="s">
        <v>18</v>
      </c>
      <c r="D7" s="19" t="s">
        <v>19</v>
      </c>
      <c r="E7" s="20">
        <v>2024</v>
      </c>
      <c r="F7" s="21">
        <v>13000</v>
      </c>
      <c r="G7" s="21">
        <v>13000</v>
      </c>
      <c r="H7" s="21">
        <v>13000</v>
      </c>
      <c r="I7" s="21">
        <v>15000</v>
      </c>
      <c r="J7" s="21">
        <v>15000</v>
      </c>
      <c r="K7" s="21">
        <v>15000</v>
      </c>
      <c r="L7" s="21">
        <v>15000</v>
      </c>
      <c r="M7" s="21">
        <v>15000</v>
      </c>
      <c r="N7" s="21">
        <v>15000</v>
      </c>
      <c r="O7" s="21">
        <v>15000</v>
      </c>
      <c r="P7" s="21">
        <v>15000</v>
      </c>
      <c r="Q7" s="21">
        <v>15000</v>
      </c>
      <c r="R7" s="21">
        <f>SUM(Table335[[#This Row],[Enero]:[Diciembre]])</f>
        <v>174000</v>
      </c>
      <c r="S7" s="21">
        <v>14500</v>
      </c>
    </row>
    <row r="8" spans="1:19" ht="18.75" x14ac:dyDescent="0.3">
      <c r="A8" s="19" t="s">
        <v>22</v>
      </c>
      <c r="B8" s="19" t="s">
        <v>21</v>
      </c>
      <c r="C8" s="19" t="s">
        <v>18</v>
      </c>
      <c r="D8" s="19" t="s">
        <v>19</v>
      </c>
      <c r="E8" s="20">
        <v>2024</v>
      </c>
      <c r="F8" s="21">
        <v>15000</v>
      </c>
      <c r="G8" s="21">
        <v>15000</v>
      </c>
      <c r="H8" s="21">
        <v>15000</v>
      </c>
      <c r="I8" s="21">
        <v>15000</v>
      </c>
      <c r="J8" s="21">
        <v>15000</v>
      </c>
      <c r="K8" s="21">
        <v>15000</v>
      </c>
      <c r="L8" s="21">
        <v>15000</v>
      </c>
      <c r="M8" s="21">
        <v>15000</v>
      </c>
      <c r="N8" s="21">
        <v>15000</v>
      </c>
      <c r="O8" s="21">
        <v>15000</v>
      </c>
      <c r="P8" s="21">
        <v>15000</v>
      </c>
      <c r="Q8" s="21">
        <v>15000</v>
      </c>
      <c r="R8" s="21">
        <f>SUM(Table335[[#This Row],[Enero]:[Diciembre]])</f>
        <v>180000</v>
      </c>
      <c r="S8" s="21">
        <v>15000</v>
      </c>
    </row>
    <row r="9" spans="1:19" ht="18.75" x14ac:dyDescent="0.3">
      <c r="A9" s="19" t="s">
        <v>23</v>
      </c>
      <c r="B9" s="19" t="s">
        <v>21</v>
      </c>
      <c r="C9" s="19" t="s">
        <v>18</v>
      </c>
      <c r="D9" s="19" t="s">
        <v>19</v>
      </c>
      <c r="E9" s="20">
        <v>2024</v>
      </c>
      <c r="F9" s="21">
        <v>15000</v>
      </c>
      <c r="G9" s="21">
        <v>15000</v>
      </c>
      <c r="H9" s="21">
        <v>15000</v>
      </c>
      <c r="I9" s="21">
        <v>15000</v>
      </c>
      <c r="J9" s="21">
        <v>15000</v>
      </c>
      <c r="K9" s="21">
        <v>15000</v>
      </c>
      <c r="L9" s="21">
        <v>15000</v>
      </c>
      <c r="M9" s="21">
        <v>15000</v>
      </c>
      <c r="N9" s="21">
        <v>15000</v>
      </c>
      <c r="O9" s="21">
        <v>15000</v>
      </c>
      <c r="P9" s="21">
        <v>15000</v>
      </c>
      <c r="Q9" s="21">
        <v>15000</v>
      </c>
      <c r="R9" s="21">
        <f>SUM(Table335[[#This Row],[Enero]:[Diciembre]])</f>
        <v>180000</v>
      </c>
      <c r="S9" s="21">
        <v>15000</v>
      </c>
    </row>
    <row r="10" spans="1:19" ht="18.75" x14ac:dyDescent="0.3">
      <c r="A10" s="19" t="s">
        <v>24</v>
      </c>
      <c r="B10" s="19" t="s">
        <v>21</v>
      </c>
      <c r="C10" s="19" t="s">
        <v>18</v>
      </c>
      <c r="D10" s="19" t="s">
        <v>19</v>
      </c>
      <c r="E10" s="20">
        <v>2024</v>
      </c>
      <c r="F10" s="21">
        <v>13500</v>
      </c>
      <c r="G10" s="21">
        <v>13500</v>
      </c>
      <c r="H10" s="21">
        <v>13500</v>
      </c>
      <c r="I10" s="21">
        <v>13500</v>
      </c>
      <c r="J10" s="21">
        <v>13500</v>
      </c>
      <c r="K10" s="21">
        <v>13500</v>
      </c>
      <c r="L10" s="21">
        <v>13500</v>
      </c>
      <c r="M10" s="21">
        <v>13500</v>
      </c>
      <c r="N10" s="21">
        <v>13500</v>
      </c>
      <c r="O10" s="21">
        <v>13500</v>
      </c>
      <c r="P10" s="21">
        <v>13500</v>
      </c>
      <c r="Q10" s="21">
        <v>13500</v>
      </c>
      <c r="R10" s="21">
        <f>SUM(Table335[[#This Row],[Enero]:[Diciembre]])</f>
        <v>162000</v>
      </c>
      <c r="S10" s="21">
        <v>13500</v>
      </c>
    </row>
    <row r="11" spans="1:19" ht="18.75" x14ac:dyDescent="0.3">
      <c r="A11" s="19" t="s">
        <v>25</v>
      </c>
      <c r="B11" s="19" t="s">
        <v>21</v>
      </c>
      <c r="C11" s="19" t="s">
        <v>18</v>
      </c>
      <c r="D11" s="19" t="s">
        <v>19</v>
      </c>
      <c r="E11" s="20">
        <v>2024</v>
      </c>
      <c r="F11" s="21">
        <v>13500</v>
      </c>
      <c r="G11" s="21">
        <v>13500</v>
      </c>
      <c r="H11" s="21">
        <v>13500</v>
      </c>
      <c r="I11" s="21">
        <v>13500</v>
      </c>
      <c r="J11" s="21">
        <v>13500</v>
      </c>
      <c r="K11" s="21">
        <v>13500</v>
      </c>
      <c r="L11" s="21">
        <v>13500</v>
      </c>
      <c r="M11" s="21">
        <v>13500</v>
      </c>
      <c r="N11" s="21">
        <v>13500</v>
      </c>
      <c r="O11" s="21">
        <v>13500</v>
      </c>
      <c r="P11" s="21">
        <v>13500</v>
      </c>
      <c r="Q11" s="21">
        <v>13500</v>
      </c>
      <c r="R11" s="21">
        <f>SUM(Table335[[#This Row],[Enero]:[Diciembre]])</f>
        <v>162000</v>
      </c>
      <c r="S11" s="21">
        <v>13500</v>
      </c>
    </row>
    <row r="12" spans="1:19" ht="18.75" x14ac:dyDescent="0.3">
      <c r="A12" s="19" t="s">
        <v>26</v>
      </c>
      <c r="B12" s="19" t="s">
        <v>21</v>
      </c>
      <c r="C12" s="19" t="s">
        <v>18</v>
      </c>
      <c r="D12" s="19" t="s">
        <v>19</v>
      </c>
      <c r="E12" s="20">
        <v>2024</v>
      </c>
      <c r="F12" s="21">
        <v>13500</v>
      </c>
      <c r="G12" s="21">
        <v>13500</v>
      </c>
      <c r="H12" s="21">
        <v>13500</v>
      </c>
      <c r="I12" s="21">
        <v>13500</v>
      </c>
      <c r="J12" s="21">
        <v>13500</v>
      </c>
      <c r="K12" s="21">
        <v>13500</v>
      </c>
      <c r="L12" s="21">
        <v>13500</v>
      </c>
      <c r="M12" s="21">
        <v>13500</v>
      </c>
      <c r="N12" s="21">
        <v>13500</v>
      </c>
      <c r="O12" s="21">
        <v>13500</v>
      </c>
      <c r="P12" s="21">
        <v>13500</v>
      </c>
      <c r="Q12" s="21">
        <v>13500</v>
      </c>
      <c r="R12" s="21">
        <f>SUM(Table335[[#This Row],[Enero]:[Diciembre]])</f>
        <v>162000</v>
      </c>
      <c r="S12" s="21">
        <v>13500</v>
      </c>
    </row>
    <row r="13" spans="1:19" ht="18.75" x14ac:dyDescent="0.3">
      <c r="A13" s="19" t="s">
        <v>27</v>
      </c>
      <c r="B13" s="19" t="s">
        <v>21</v>
      </c>
      <c r="C13" s="19" t="s">
        <v>18</v>
      </c>
      <c r="D13" s="19" t="s">
        <v>19</v>
      </c>
      <c r="E13" s="20">
        <v>2024</v>
      </c>
      <c r="F13" s="21">
        <v>15000</v>
      </c>
      <c r="G13" s="21">
        <v>15000</v>
      </c>
      <c r="H13" s="21">
        <v>15000</v>
      </c>
      <c r="I13" s="21">
        <v>17250</v>
      </c>
      <c r="J13" s="21">
        <v>17250</v>
      </c>
      <c r="K13" s="21">
        <v>17250</v>
      </c>
      <c r="L13" s="21">
        <v>17250</v>
      </c>
      <c r="M13" s="21">
        <v>17250</v>
      </c>
      <c r="N13" s="21">
        <v>17250</v>
      </c>
      <c r="O13" s="21">
        <v>17250</v>
      </c>
      <c r="P13" s="21">
        <v>17250</v>
      </c>
      <c r="Q13" s="21">
        <v>17250</v>
      </c>
      <c r="R13" s="21">
        <f>SUM(Table335[[#This Row],[Enero]:[Diciembre]])</f>
        <v>200250</v>
      </c>
      <c r="S13" s="21">
        <v>16687.5</v>
      </c>
    </row>
    <row r="14" spans="1:19" ht="18.75" x14ac:dyDescent="0.3">
      <c r="A14" s="22" t="s">
        <v>28</v>
      </c>
      <c r="B14" s="23">
        <f>COUNTA(B7:B13)</f>
        <v>7</v>
      </c>
      <c r="C14" s="23"/>
      <c r="D14" s="23"/>
      <c r="E14" s="24"/>
      <c r="F14" s="24">
        <f>SUBTOTAL(109,Table335[Enero])</f>
        <v>98500</v>
      </c>
      <c r="G14" s="24">
        <f>SUBTOTAL(109,Table335[Febrero])</f>
        <v>98500</v>
      </c>
      <c r="H14" s="24">
        <f>SUBTOTAL(109,Table335[Marzo])</f>
        <v>98500</v>
      </c>
      <c r="I14" s="24">
        <f>SUBTOTAL(109,Table335[Abril])</f>
        <v>102750</v>
      </c>
      <c r="J14" s="24">
        <f>SUBTOTAL(109,Table335[Mayo])</f>
        <v>102750</v>
      </c>
      <c r="K14" s="24">
        <f>SUBTOTAL(109,Table335[Junio])</f>
        <v>102750</v>
      </c>
      <c r="L14" s="24">
        <f>SUBTOTAL(109,Table335[Julio])</f>
        <v>102750</v>
      </c>
      <c r="M14" s="24">
        <f>SUBTOTAL(109,Table335[Agosto])</f>
        <v>102750</v>
      </c>
      <c r="N14" s="24">
        <f>SUBTOTAL(109,Table335[Septiembre])</f>
        <v>102750</v>
      </c>
      <c r="O14" s="24">
        <f>SUBTOTAL(109,Table335[Octubre])</f>
        <v>102750</v>
      </c>
      <c r="P14" s="24">
        <f>SUBTOTAL(109,Table335[Noviembre])</f>
        <v>102750</v>
      </c>
      <c r="Q14" s="24">
        <f>SUBTOTAL(109,Table335[Diciembre])</f>
        <v>102750</v>
      </c>
      <c r="R14" s="24">
        <f>SUBTOTAL(109,Table335[TOTAL INGRESOS 2025])</f>
        <v>1220250</v>
      </c>
      <c r="S14" s="24">
        <f>SUBTOTAL(109,Table335[SALARIO 13])</f>
        <v>101687.5</v>
      </c>
    </row>
    <row r="16" spans="1:19" ht="18.75" x14ac:dyDescent="0.3">
      <c r="M16" s="2"/>
    </row>
    <row r="17" spans="4:18" x14ac:dyDescent="0.25">
      <c r="L17" s="3"/>
    </row>
    <row r="18" spans="4:18" x14ac:dyDescent="0.25"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4:18" x14ac:dyDescent="0.25"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4:18" x14ac:dyDescent="0.25"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4:18" x14ac:dyDescent="0.25">
      <c r="D21" s="3"/>
    </row>
    <row r="22" spans="4:18" ht="15.75" thickBot="1" x14ac:dyDescent="0.3">
      <c r="D22" s="25"/>
      <c r="E22" s="25"/>
      <c r="F22" s="25"/>
      <c r="G22" s="25"/>
      <c r="H22" s="25"/>
      <c r="I22" s="25"/>
      <c r="J22" s="25"/>
      <c r="K22" s="25"/>
      <c r="L22" s="25"/>
    </row>
    <row r="23" spans="4:18" ht="25.5" x14ac:dyDescent="0.25">
      <c r="D23" s="26" t="s">
        <v>33</v>
      </c>
      <c r="E23" s="26"/>
      <c r="F23" s="26"/>
      <c r="G23" s="26"/>
      <c r="H23" s="26"/>
      <c r="I23" s="26"/>
      <c r="J23" s="26"/>
      <c r="K23" s="26"/>
      <c r="L23" s="26"/>
    </row>
    <row r="24" spans="4:18" ht="15" customHeight="1" x14ac:dyDescent="0.25">
      <c r="D24" s="27" t="s">
        <v>34</v>
      </c>
      <c r="E24" s="27"/>
      <c r="F24" s="27"/>
      <c r="G24" s="27"/>
      <c r="H24" s="27"/>
      <c r="I24" s="27"/>
      <c r="J24" s="27"/>
      <c r="K24" s="27"/>
      <c r="L24" s="27"/>
    </row>
    <row r="25" spans="4:18" ht="15" customHeight="1" x14ac:dyDescent="0.25">
      <c r="D25" s="27"/>
      <c r="E25" s="27"/>
      <c r="F25" s="27"/>
      <c r="G25" s="27"/>
      <c r="H25" s="27"/>
      <c r="I25" s="27"/>
      <c r="J25" s="27"/>
      <c r="K25" s="27"/>
      <c r="L25" s="27"/>
    </row>
    <row r="27" spans="4:18" x14ac:dyDescent="0.25">
      <c r="G27" s="5"/>
      <c r="I27" s="6"/>
      <c r="M27" s="3"/>
    </row>
    <row r="28" spans="4:18" x14ac:dyDescent="0.25">
      <c r="G28" s="5"/>
    </row>
    <row r="29" spans="4:18" x14ac:dyDescent="0.25">
      <c r="G29" s="5"/>
    </row>
  </sheetData>
  <mergeCells count="2">
    <mergeCell ref="D23:L23"/>
    <mergeCell ref="D24:L25"/>
  </mergeCells>
  <pageMargins left="0.25" right="0.25" top="0.75" bottom="0.75" header="0.3" footer="0.3"/>
  <pageSetup paperSize="5" scale="43" fitToHeight="0" orientation="landscape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JPCAVFSQM4EN-1434698902-50164</_dlc_DocId>
    <_dlc_DocIdUrl xmlns="c75b1f65-2a36-42cc-8be7-5268491c5e42">
      <Url>https://riegodo.sharepoint.com/sites/RRHH/_layouts/15/DocIdRedir.aspx?ID=JPCAVFSQM4EN-1434698902-50164</Url>
      <Description>JPCAVFSQM4EN-1434698902-50164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32C8E40-5607-4469-82F6-64E8CB9AB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C786B7-83D0-43A7-83AB-A14DD12973A2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4DA48D75-1D24-49F8-B503-7133676089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C02BFC1-8DFA-401D-96B2-33333958B70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SALARIO 13-VIGILANCIA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Luz Holguín</cp:lastModifiedBy>
  <cp:lastPrinted>2026-01-13T12:41:15Z</cp:lastPrinted>
  <dcterms:created xsi:type="dcterms:W3CDTF">2025-10-29T19:44:42Z</dcterms:created>
  <dcterms:modified xsi:type="dcterms:W3CDTF">2026-01-13T20:00:34Z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2025-10-29T19:46:56Z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0682c3f0-a0d5-446d-bca1-6a7f72b7ab97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Order">
    <vt:r8>1549800</vt:r8>
  </property>
  <property fmtid="{D5CDD505-2E9C-101B-9397-08002B2CF9AE}" pid="11" name="ContentTypeId">
    <vt:lpwstr>0x01010064ACC839D9749A44B27E05EB23000D12</vt:lpwstr>
  </property>
  <property fmtid="{D5CDD505-2E9C-101B-9397-08002B2CF9AE}" pid="12" name="ComplianceAssetId">
    <vt:lpwstr/>
  </property>
  <property fmtid="{D5CDD505-2E9C-101B-9397-08002B2CF9AE}" pid="13" name="_dlc_DocIdItemGuid">
    <vt:lpwstr>81b1a9b5-d248-4636-b012-ef075b3c8b68</vt:lpwstr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MediaServiceImageTags">
    <vt:lpwstr/>
  </property>
</Properties>
</file>