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77FF8D67-3C6B-4BA7-BE0E-633989B43E1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C57" i="2"/>
  <c r="D39" i="2"/>
  <c r="D40" i="2"/>
  <c r="C40" i="2"/>
  <c r="D30" i="2"/>
  <c r="D14" i="2"/>
  <c r="D62" i="2"/>
  <c r="D59" i="2"/>
  <c r="D57" i="2" s="1"/>
  <c r="D13" i="2" l="1"/>
  <c r="D88" i="2" s="1"/>
  <c r="I14" i="2"/>
  <c r="H14" i="2"/>
  <c r="H20" i="2"/>
  <c r="H30" i="2"/>
  <c r="H57" i="2"/>
  <c r="Q16" i="2" l="1"/>
  <c r="Q59" i="2"/>
  <c r="Q60" i="2"/>
  <c r="Q61" i="2"/>
  <c r="Q62" i="2"/>
  <c r="Q63" i="2"/>
  <c r="Q64" i="2"/>
  <c r="Q65" i="2"/>
  <c r="Q66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4" i="2"/>
  <c r="Q85" i="2"/>
  <c r="Q87" i="2"/>
  <c r="Q58" i="2"/>
  <c r="Q42" i="2"/>
  <c r="Q43" i="2"/>
  <c r="Q44" i="2"/>
  <c r="Q45" i="2"/>
  <c r="Q46" i="2"/>
  <c r="Q47" i="2"/>
  <c r="Q48" i="2"/>
  <c r="Q50" i="2"/>
  <c r="Q51" i="2"/>
  <c r="Q52" i="2"/>
  <c r="Q53" i="2"/>
  <c r="Q54" i="2"/>
  <c r="Q55" i="2"/>
  <c r="Q56" i="2"/>
  <c r="Q41" i="2"/>
  <c r="Q32" i="2"/>
  <c r="Q33" i="2"/>
  <c r="Q34" i="2"/>
  <c r="Q35" i="2"/>
  <c r="Q36" i="2"/>
  <c r="Q37" i="2"/>
  <c r="Q38" i="2"/>
  <c r="Q39" i="2"/>
  <c r="Q31" i="2"/>
  <c r="Q22" i="2"/>
  <c r="Q23" i="2"/>
  <c r="Q24" i="2"/>
  <c r="Q25" i="2"/>
  <c r="Q26" i="2"/>
  <c r="Q27" i="2"/>
  <c r="Q28" i="2"/>
  <c r="Q29" i="2"/>
  <c r="Q21" i="2"/>
  <c r="Q17" i="2"/>
  <c r="Q18" i="2"/>
  <c r="Q19" i="2"/>
  <c r="Q15" i="2"/>
  <c r="C67" i="2"/>
  <c r="C30" i="2"/>
  <c r="C20" i="2"/>
  <c r="C14" i="2"/>
  <c r="C13" i="2" l="1"/>
  <c r="Q30" i="2"/>
  <c r="Q20" i="2"/>
  <c r="Q14" i="2"/>
  <c r="G14" i="2"/>
  <c r="J14" i="2"/>
  <c r="K14" i="2"/>
  <c r="L14" i="2"/>
  <c r="M14" i="2"/>
  <c r="N14" i="2"/>
  <c r="O14" i="2"/>
  <c r="P14" i="2"/>
  <c r="E57" i="2" l="1"/>
  <c r="E49" i="2"/>
  <c r="E40" i="2"/>
  <c r="E30" i="2"/>
  <c r="E20" i="2"/>
  <c r="E14" i="2"/>
  <c r="E13" i="2" l="1"/>
  <c r="E88" i="2" s="1"/>
  <c r="C88" i="2"/>
  <c r="N40" i="2"/>
  <c r="O40" i="2"/>
  <c r="P40" i="2"/>
  <c r="F49" i="2"/>
  <c r="G49" i="2"/>
  <c r="H49" i="2"/>
  <c r="I49" i="2"/>
  <c r="J49" i="2"/>
  <c r="K49" i="2"/>
  <c r="L49" i="2"/>
  <c r="M49" i="2"/>
  <c r="N49" i="2"/>
  <c r="O49" i="2"/>
  <c r="P49" i="2"/>
  <c r="Q49" i="2" l="1"/>
  <c r="Q40" i="2" s="1"/>
  <c r="F40" i="2"/>
  <c r="G40" i="2"/>
  <c r="H40" i="2"/>
  <c r="I40" i="2"/>
  <c r="J40" i="2"/>
  <c r="K40" i="2"/>
  <c r="L40" i="2"/>
  <c r="M40" i="2"/>
  <c r="P67" i="2" l="1"/>
  <c r="P20" i="2"/>
  <c r="N20" i="2"/>
  <c r="O67" i="2"/>
  <c r="O57" i="2"/>
  <c r="O30" i="2"/>
  <c r="O20" i="2"/>
  <c r="F20" i="2"/>
  <c r="G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13" i="2"/>
  <c r="H88" i="2" s="1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P86" i="2"/>
  <c r="P83" i="2"/>
  <c r="P57" i="2"/>
  <c r="P30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3" i="2" l="1"/>
  <c r="N88" i="2" s="1"/>
  <c r="Q67" i="2"/>
  <c r="I13" i="2"/>
  <c r="I88" i="2" s="1"/>
  <c r="Q83" i="2"/>
  <c r="Q86" i="2"/>
  <c r="O13" i="2"/>
  <c r="J13" i="2"/>
  <c r="J88" i="2" s="1"/>
  <c r="P13" i="2"/>
  <c r="P88" i="2" s="1"/>
  <c r="L13" i="2"/>
  <c r="L88" i="2" s="1"/>
  <c r="M13" i="2"/>
  <c r="K13" i="2"/>
  <c r="K88" i="2" s="1"/>
  <c r="O88" i="2"/>
  <c r="G13" i="2"/>
  <c r="G88" i="2" s="1"/>
  <c r="F13" i="2"/>
  <c r="F88" i="2" s="1"/>
  <c r="Q57" i="2" l="1"/>
  <c r="Q13" i="2" s="1"/>
  <c r="Q88" i="2" s="1"/>
  <c r="M88" i="2"/>
</calcChain>
</file>

<file path=xl/sharedStrings.xml><?xml version="1.0" encoding="utf-8"?>
<sst xmlns="http://schemas.openxmlformats.org/spreadsheetml/2006/main" count="204" uniqueCount="125">
  <si>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</si>
  <si>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</si>
  <si>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</si>
  <si>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</si>
  <si>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</si>
  <si>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</si>
  <si>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</si>
  <si>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</si>
  <si>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</si>
  <si>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</si>
  <si>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</si>
  <si>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</si>
  <si>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</si>
  <si>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</si>
  <si>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</si>
  <si>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</si>
  <si>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</si>
  <si>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</si>
  <si>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</si>
  <si>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</si>
  <si>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</si>
  <si>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</si>
  <si>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</si>
  <si>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</si>
  <si>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</si>
  <si>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</si>
  <si>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</si>
  <si>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</si>
  <si>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</si>
  <si>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</si>
  <si>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</si>
  <si>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</si>
  <si>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</si>
  <si>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</si>
  <si>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</si>
  <si>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</si>
  <si>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</si>
  <si>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</si>
  <si>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</si>
  <si>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</si>
  <si>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</si>
  <si>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</si>
  <si>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</si>
  <si>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</si>
  <si>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</si>
  <si>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</si>
  <si>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</si>
  <si>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</si>
  <si>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</si>
  <si>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</si>
  <si>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</si>
  <si>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</si>
  <si>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</si>
  <si>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</si>
  <si>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</si>
  <si>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</si>
  <si>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</si>
  <si>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</si>
  <si>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</si>
  <si>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</si>
  <si>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</si>
  <si>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</si>
  <si>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</si>
  <si>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</si>
  <si>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</si>
  <si>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</si>
  <si>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</si>
  <si>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</si>
  <si>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</si>
  <si>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</si>
  <si>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</si>
  <si>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</si>
  <si>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</si>
  <si>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</si>
  <si>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</si>
  <si>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</si>
  <si>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</si>
  <si>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</si>
  <si>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</si>
  <si>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</si>
  <si>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</si>
  <si>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</si>
  <si>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</si>
  <si>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</si>
  <si>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</si>
  <si>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</si>
  <si>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</si>
  <si>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</si>
  <si>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</si>
  <si>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</si>
  <si>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</si>
  <si>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</si>
  <si>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</si>
  <si>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</si>
  <si>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</si>
  <si>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</si>
  <si>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</si>
  <si>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</si>
  <si>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</si>
  <si>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</si>
  <si>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</si>
  <si>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</si>
  <si>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</si>
  <si>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</si>
  <si>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</si>
  <si>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</si>
  <si>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</si>
  <si>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</si>
  <si>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</si>
  <si>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</si>
  <si>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</si>
  <si>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>Aprobado por</t>
  </si>
  <si>
    <t>2.5.5-TRANSFERENCIAS DE CAPITAL A INSTITUCIONES PUBLICAS FINANCIERAS</t>
  </si>
  <si>
    <t>2.2.7 - SERVICIOS DE CONSERVACIÓN, REPARACIONES MENORES   E INSTALACIONES TEMPORALES</t>
  </si>
  <si>
    <t>Enc. Dpto. Administrativo Financiero</t>
  </si>
  <si>
    <t xml:space="preserve">                       Preparado por </t>
  </si>
  <si>
    <r>
      <rPr>
        <b/>
        <sz val="26"/>
        <color theme="1"/>
        <rFont val="Calibri"/>
        <family val="2"/>
        <scheme val="minor"/>
      </rPr>
      <t>Fuente:</t>
    </r>
    <r>
      <rPr>
        <sz val="26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</si>
  <si>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Autorizado por</t>
  </si>
  <si>
    <t xml:space="preserve">                      Yafreissy Torres </t>
  </si>
  <si>
    <t xml:space="preserve">                Tecnico de Presupuesto </t>
  </si>
  <si>
    <t xml:space="preserve">  Pablo M. Grimaldi Hernández</t>
  </si>
  <si>
    <t xml:space="preserve">                                                              Carolin Sosa F.</t>
  </si>
  <si>
    <t xml:space="preserve">                                                               Enc. División Financiera</t>
  </si>
  <si>
    <t>.</t>
  </si>
  <si>
    <t xml:space="preserve">Presupuesto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</si>
</sst>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4"/>
      <color rgb="FF000000"/>
      <name val="Calibri"/>
      <family val="2"/>
      <scheme val="minor"/>
    </font>
    <font>
      <b/>
      <sz val="30"/>
      <name val="Times New Roman"/>
      <family val="1"/>
    </font>
    <font>
      <b/>
      <sz val="2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5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5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5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3" fillId="0" borderId="0" xfId="0" applyFont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43" fontId="28" fillId="0" borderId="1" xfId="0" applyNumberFormat="1" applyFont="1" applyBorder="1"/>
    <xf numFmtId="165" fontId="28" fillId="0" borderId="1" xfId="0" applyNumberFormat="1" applyFont="1" applyBorder="1"/>
    <xf numFmtId="0" fontId="28" fillId="0" borderId="0" xfId="0" applyFont="1" applyAlignment="1">
      <alignment horizontal="left" indent="1"/>
    </xf>
    <xf numFmtId="43" fontId="28" fillId="0" borderId="0" xfId="0" applyNumberFormat="1" applyFont="1"/>
    <xf numFmtId="165" fontId="28" fillId="0" borderId="0" xfId="0" applyNumberFormat="1" applyFont="1"/>
    <xf numFmtId="43" fontId="28" fillId="0" borderId="0" xfId="1" applyFont="1"/>
    <xf numFmtId="0" fontId="29" fillId="0" borderId="0" xfId="0" applyFont="1" applyAlignment="1">
      <alignment horizontal="left" indent="2"/>
    </xf>
    <xf numFmtId="43" fontId="29" fillId="0" borderId="0" xfId="0" applyNumberFormat="1" applyFont="1"/>
    <xf numFmtId="165" fontId="29" fillId="0" borderId="0" xfId="0" applyNumberFormat="1" applyFont="1"/>
    <xf numFmtId="43" fontId="29" fillId="0" borderId="0" xfId="1" applyFont="1"/>
    <xf numFmtId="43" fontId="29" fillId="0" borderId="7" xfId="1" applyFont="1" applyBorder="1"/>
    <xf numFmtId="0" fontId="29" fillId="0" borderId="0" xfId="0" applyFont="1" applyAlignment="1">
      <alignment horizontal="left" vertical="justify" wrapText="1" indent="2"/>
    </xf>
    <xf numFmtId="43" fontId="28" fillId="0" borderId="0" xfId="1" applyFont="1" applyBorder="1"/>
    <xf numFmtId="43" fontId="29" fillId="0" borderId="0" xfId="1" applyFont="1" applyBorder="1"/>
    <xf numFmtId="0" fontId="28" fillId="0" borderId="0" xfId="0" applyFont="1" applyAlignment="1">
      <alignment horizontal="left" vertical="justify" wrapText="1" indent="2"/>
    </xf>
    <xf numFmtId="43" fontId="28" fillId="0" borderId="1" xfId="1" applyFont="1" applyBorder="1"/>
    <xf numFmtId="0" fontId="27" fillId="2" borderId="2" xfId="0" applyFont="1" applyFill="1" applyBorder="1" applyAlignment="1">
      <alignment vertical="center"/>
    </xf>
    <xf numFmtId="43" fontId="27" fillId="2" borderId="2" xfId="0" applyNumberFormat="1" applyFont="1" applyFill="1" applyBorder="1"/>
    <xf numFmtId="0" fontId="29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43" fontId="29" fillId="0" borderId="0" xfId="1" applyFont="1" applyFill="1"/>
    <xf numFmtId="43" fontId="27" fillId="2" borderId="2" xfId="1" applyFont="1" applyFill="1" applyBorder="1"/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2" borderId="3" xfId="0" applyFont="1" applyFill="1" applyBorder="1" applyAlignment="1">
      <alignment horizontal="left" vertical="center"/>
    </xf>
    <xf numFmtId="43" fontId="27" fillId="2" borderId="3" xfId="1" applyFont="1" applyFill="1" applyBorder="1" applyAlignment="1">
      <alignment horizontal="center" vertical="center" wrapText="1"/>
    </xf>
    <xf numFmtId="43" fontId="27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7" fillId="4" borderId="1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</cellXfs>
  <cellStyles count="5">
    <cellStyle name="Millares" xfId="1" builtinId="3"/>
    <cellStyle name="Millares 2" xfId="3" xr:uid="{32C8C392-4526-43F6-8D03-561F7EEBEBA1}"/>
    <cellStyle name="Millares 3" xfId="4" xr:uid="{AF11DE26-8F57-45F9-854B-49B6E2B2DFB0}"/>
    <cellStyle name="Normal" xfId="0" builtinId="0"/>
    <cellStyle name="Normal 2" xfId="2" xr:uid="{CDC76D41-A8F4-481F-9524-81094487F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178595</xdr:colOff>
      <xdr:row>5</xdr:row>
      <xdr:rowOff>158750</xdr:rowOff>
    </xdr:from>
    <xdr:to>
      <xdr:col>1</xdr:col>
      <xdr:colOff>4683124</xdr:colOff>
      <xdr:row>9</xdr:row>
      <xdr:rowOff>377031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6" y="456406"/>
          <a:ext cx="4504529" cy="2599531"/>
        </a:xfrm>
        <a:prstGeom prst="rect">
          <a:avLst/>
        </a:prstGeom>
      </xdr:spPr>
    </xdr:pic>
    <xdr:clientData/>
  </xdr:twoCellAnchor>
  <xdr:twoCellAnchor editAs="oneCell">
    <xdr:from>
      <xdr:col>8</xdr:col>
      <xdr:colOff>1976437</xdr:colOff>
      <xdr:row>5</xdr:row>
      <xdr:rowOff>170657</xdr:rowOff>
    </xdr:from>
    <xdr:to>
      <xdr:col>16</xdr:col>
      <xdr:colOff>3008386</xdr:colOff>
      <xdr:row>9</xdr:row>
      <xdr:rowOff>177051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0" y="456407"/>
          <a:ext cx="4318074" cy="238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89" t="s">
        <v>92</v>
      </c>
      <c r="D3" s="90"/>
      <c r="E3" s="90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7" t="s">
        <v>93</v>
      </c>
      <c r="D4" s="88"/>
      <c r="E4" s="88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6" t="s">
        <v>94</v>
      </c>
      <c r="D5" s="97"/>
      <c r="E5" s="97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7" t="s">
        <v>101</v>
      </c>
      <c r="D6" s="88"/>
      <c r="E6" s="88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91" t="s">
        <v>76</v>
      </c>
      <c r="D7" s="92"/>
      <c r="E7" s="92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93" t="s">
        <v>66</v>
      </c>
      <c r="D8" s="94" t="s">
        <v>91</v>
      </c>
      <c r="E8" s="94" t="s">
        <v>90</v>
      </c>
      <c r="F8" s="26"/>
    </row>
    <row r="9" spans="2:16" ht="23.25" customHeight="1" x14ac:dyDescent="0.3">
      <c r="C9" s="93"/>
      <c r="D9" s="95"/>
      <c r="E9" s="95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99" t="s">
        <v>103</v>
      </c>
      <c r="D91" s="99"/>
      <c r="E91" s="29" t="s">
        <v>96</v>
      </c>
      <c r="F91" s="29"/>
      <c r="G91" s="14"/>
    </row>
    <row r="92" spans="3:7" ht="16.5" x14ac:dyDescent="0.25">
      <c r="C92" s="99" t="s">
        <v>108</v>
      </c>
      <c r="D92" s="99"/>
      <c r="E92" s="29" t="s">
        <v>109</v>
      </c>
      <c r="F92" s="29"/>
      <c r="G92" s="15"/>
    </row>
    <row r="93" spans="3:7" ht="18.75" customHeight="1" x14ac:dyDescent="0.25">
      <c r="C93" s="99" t="s">
        <v>102</v>
      </c>
      <c r="D93" s="99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98" t="s">
        <v>100</v>
      </c>
      <c r="D95" s="98"/>
      <c r="E95" s="98"/>
      <c r="F95" s="98"/>
      <c r="G95" s="6"/>
    </row>
    <row r="96" spans="3:7" ht="18.75" x14ac:dyDescent="0.3">
      <c r="C96" s="98" t="s">
        <v>97</v>
      </c>
      <c r="D96" s="98"/>
      <c r="E96" s="98"/>
      <c r="F96" s="98"/>
      <c r="G96" s="6"/>
    </row>
    <row r="97" spans="3:7" ht="18.75" x14ac:dyDescent="0.3">
      <c r="C97" s="98" t="s">
        <v>98</v>
      </c>
      <c r="D97" s="98"/>
      <c r="E97" s="98"/>
      <c r="F97" s="98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24"/>
  <sheetViews>
    <sheetView showGridLines="0" tabSelected="1" view="pageBreakPreview" topLeftCell="C15" zoomScale="91" zoomScaleNormal="91" zoomScaleSheetLayoutView="91" workbookViewId="0">
      <selection activeCell="B114" sqref="B114"/>
    </sheetView>
  </sheetViews>
  <sheetFormatPr baseColWidth="10" defaultColWidth="11.42578125" defaultRowHeight="15" x14ac:dyDescent="0.25"/>
  <cols>
    <col min="1" max="1" width="3.140625" customWidth="1"/>
    <col min="2" max="2" width="220.5703125" customWidth="1"/>
    <col min="3" max="3" width="48.85546875" customWidth="1"/>
    <col min="4" max="4" width="44.5703125" customWidth="1"/>
    <col min="5" max="7" width="43.5703125" customWidth="1"/>
    <col min="8" max="9" width="49.28515625" customWidth="1"/>
    <col min="10" max="15" width="43.5703125" hidden="1" customWidth="1"/>
    <col min="16" max="16" width="22.28515625" hidden="1" customWidth="1"/>
    <col min="17" max="17" width="47.42578125" customWidth="1"/>
    <col min="18" max="18" width="44.425781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46.5" x14ac:dyDescent="0.25">
      <c r="B6" s="71" t="s">
        <v>92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2:19" ht="46.5" x14ac:dyDescent="0.25">
      <c r="B7" s="73" t="s">
        <v>93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2:19" ht="46.5" x14ac:dyDescent="0.25">
      <c r="B8" s="78">
        <v>46143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</row>
    <row r="9" spans="2:19" s="44" customFormat="1" ht="46.5" x14ac:dyDescent="0.5">
      <c r="B9" s="73" t="s">
        <v>95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2:19" ht="39.75" customHeight="1" x14ac:dyDescent="0.25">
      <c r="B10" s="79" t="s">
        <v>76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2:19" ht="39" customHeight="1" x14ac:dyDescent="0.25">
      <c r="B11" s="75" t="s">
        <v>66</v>
      </c>
      <c r="C11" s="76" t="s">
        <v>91</v>
      </c>
      <c r="D11" s="76" t="s">
        <v>124</v>
      </c>
      <c r="E11" s="80" t="s">
        <v>110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</row>
    <row r="12" spans="2:19" ht="36.75" customHeight="1" x14ac:dyDescent="0.5">
      <c r="B12" s="75"/>
      <c r="C12" s="77"/>
      <c r="D12" s="77"/>
      <c r="E12" s="45" t="s">
        <v>78</v>
      </c>
      <c r="F12" s="45" t="s">
        <v>79</v>
      </c>
      <c r="G12" s="45" t="s">
        <v>80</v>
      </c>
      <c r="H12" s="45" t="s">
        <v>81</v>
      </c>
      <c r="I12" s="46" t="s">
        <v>82</v>
      </c>
      <c r="J12" s="45" t="s">
        <v>83</v>
      </c>
      <c r="K12" s="46" t="s">
        <v>84</v>
      </c>
      <c r="L12" s="45" t="s">
        <v>85</v>
      </c>
      <c r="M12" s="45" t="s">
        <v>86</v>
      </c>
      <c r="N12" s="45" t="s">
        <v>87</v>
      </c>
      <c r="O12" s="45" t="s">
        <v>88</v>
      </c>
      <c r="P12" s="46" t="s">
        <v>89</v>
      </c>
      <c r="Q12" s="45" t="s">
        <v>77</v>
      </c>
    </row>
    <row r="13" spans="2:19" ht="34.5" customHeight="1" x14ac:dyDescent="0.5">
      <c r="B13" s="47" t="s">
        <v>0</v>
      </c>
      <c r="C13" s="48">
        <f>+C14+C20+C30+C40+C49+C57+C67+C72+C75+C79</f>
        <v>288421797</v>
      </c>
      <c r="D13" s="63">
        <f>+D14+D20+D30+D40+D49+D57+D67+D72+D75+D79</f>
        <v>2328000</v>
      </c>
      <c r="E13" s="48">
        <f>+E14+E20+E30+E40+E49+E57+E68+E72+E75</f>
        <v>10708697.689999999</v>
      </c>
      <c r="F13" s="48">
        <f>+F14+F20+F30+F40+F49+F57+F68+F72+F75</f>
        <v>11414316.85</v>
      </c>
      <c r="G13" s="48">
        <f>+G14+G20+G30+G40+G49+G57+G68+G72+G75</f>
        <v>11919614.789999999</v>
      </c>
      <c r="H13" s="48">
        <f>+H14+H20+H30+H40+H49+H57+H68+H72+H75+H79</f>
        <v>23070648.049999997</v>
      </c>
      <c r="I13" s="48">
        <f>+I14+I20+I30+I40+I49+I57+I68+I72+I75+I79</f>
        <v>12286190.42</v>
      </c>
      <c r="J13" s="48">
        <f t="shared" ref="J13:M13" si="0">+J14+J20+J30+J40+J49+J57+J68+J72+J75+J79</f>
        <v>0</v>
      </c>
      <c r="K13" s="48">
        <f t="shared" si="0"/>
        <v>0</v>
      </c>
      <c r="L13" s="48">
        <f t="shared" si="0"/>
        <v>0</v>
      </c>
      <c r="M13" s="48">
        <f t="shared" si="0"/>
        <v>0</v>
      </c>
      <c r="N13" s="48">
        <f>+N14+N20+N30+N40+N49+N57+N67+N72+N75+N79</f>
        <v>0</v>
      </c>
      <c r="O13" s="48">
        <f>+O14+O20+O30+O40+O49+O57+O67+O72+O75+O79</f>
        <v>0</v>
      </c>
      <c r="P13" s="48">
        <f>+P14+P20+P30+P40+P49+P57+P67+P72+P75+P79</f>
        <v>0</v>
      </c>
      <c r="Q13" s="48">
        <f>+Q14+Q20+Q30+Q40+Q49+Q57+Q67+Q72+Q75+Q79</f>
        <v>69399467.799999982</v>
      </c>
      <c r="R13" s="16"/>
      <c r="S13" s="11"/>
    </row>
    <row r="14" spans="2:19" ht="35.25" customHeight="1" x14ac:dyDescent="0.5">
      <c r="B14" s="50" t="s">
        <v>1</v>
      </c>
      <c r="C14" s="51">
        <f>+C15+C16+C19</f>
        <v>152894850</v>
      </c>
      <c r="D14" s="53">
        <f>+D15+D16+D19</f>
        <v>0</v>
      </c>
      <c r="E14" s="53">
        <f t="shared" ref="E14" si="1">+E15+E16+E17+E18+E19</f>
        <v>10094107.49</v>
      </c>
      <c r="F14" s="53">
        <f t="shared" ref="F14:P14" si="2">+F15+F16+F17+F18+F19</f>
        <v>10747686.060000001</v>
      </c>
      <c r="G14" s="53">
        <f t="shared" si="2"/>
        <v>9698067.8599999994</v>
      </c>
      <c r="H14" s="53">
        <f>+H15+H16+H17+H18+H19</f>
        <v>17920178.309999999</v>
      </c>
      <c r="I14" s="53">
        <f>+I15+I16+I17+I18+I19</f>
        <v>9963555.6400000006</v>
      </c>
      <c r="J14" s="53">
        <f t="shared" si="2"/>
        <v>0</v>
      </c>
      <c r="K14" s="53">
        <f t="shared" si="2"/>
        <v>0</v>
      </c>
      <c r="L14" s="53">
        <f t="shared" si="2"/>
        <v>0</v>
      </c>
      <c r="M14" s="53">
        <f t="shared" si="2"/>
        <v>0</v>
      </c>
      <c r="N14" s="53">
        <f t="shared" si="2"/>
        <v>0</v>
      </c>
      <c r="O14" s="53">
        <f t="shared" si="2"/>
        <v>0</v>
      </c>
      <c r="P14" s="53">
        <f t="shared" si="2"/>
        <v>0</v>
      </c>
      <c r="Q14" s="53">
        <f>SUM(Q15:Q19)</f>
        <v>58423595.359999999</v>
      </c>
      <c r="S14" s="16"/>
    </row>
    <row r="15" spans="2:19" ht="33" customHeight="1" x14ac:dyDescent="0.5">
      <c r="B15" s="54" t="s">
        <v>2</v>
      </c>
      <c r="C15" s="55">
        <v>114969452</v>
      </c>
      <c r="D15" s="57">
        <v>0</v>
      </c>
      <c r="E15" s="57">
        <v>8515000</v>
      </c>
      <c r="F15" s="57">
        <v>9118904.0099999998</v>
      </c>
      <c r="G15" s="57">
        <v>8384736.5</v>
      </c>
      <c r="H15" s="57">
        <v>8462000</v>
      </c>
      <c r="I15" s="57">
        <v>8533908.1699999999</v>
      </c>
      <c r="J15" s="57"/>
      <c r="K15" s="57"/>
      <c r="L15" s="57"/>
      <c r="M15" s="57"/>
      <c r="N15" s="57"/>
      <c r="O15" s="57"/>
      <c r="P15" s="57"/>
      <c r="Q15" s="57">
        <f>SUM(E15:P15)</f>
        <v>43014548.68</v>
      </c>
    </row>
    <row r="16" spans="2:19" ht="32.25" customHeight="1" x14ac:dyDescent="0.5">
      <c r="B16" s="54" t="s">
        <v>3</v>
      </c>
      <c r="C16" s="55">
        <v>22273082</v>
      </c>
      <c r="D16" s="57">
        <v>0</v>
      </c>
      <c r="E16" s="57">
        <v>292750</v>
      </c>
      <c r="F16" s="58">
        <v>342750</v>
      </c>
      <c r="G16" s="57">
        <v>342750</v>
      </c>
      <c r="H16" s="57">
        <v>8177458.3399999999</v>
      </c>
      <c r="I16" s="57">
        <v>152750</v>
      </c>
      <c r="J16" s="57"/>
      <c r="K16" s="57"/>
      <c r="L16" s="57"/>
      <c r="M16" s="57"/>
      <c r="N16" s="57"/>
      <c r="O16" s="57"/>
      <c r="P16" s="57"/>
      <c r="Q16" s="57">
        <f t="shared" ref="Q16:Q19" si="3">SUM(E16:P16)</f>
        <v>9308458.3399999999</v>
      </c>
    </row>
    <row r="17" spans="2:21" ht="30.75" customHeight="1" x14ac:dyDescent="0.5">
      <c r="B17" s="54" t="s">
        <v>4</v>
      </c>
      <c r="C17" s="55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/>
      <c r="J17" s="57"/>
      <c r="K17" s="57"/>
      <c r="L17" s="57"/>
      <c r="M17" s="57"/>
      <c r="N17" s="57"/>
      <c r="O17" s="57"/>
      <c r="P17" s="57"/>
      <c r="Q17" s="57">
        <f t="shared" si="3"/>
        <v>0</v>
      </c>
    </row>
    <row r="18" spans="2:21" ht="29.25" customHeight="1" x14ac:dyDescent="0.5">
      <c r="B18" s="54" t="s">
        <v>5</v>
      </c>
      <c r="C18" s="55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/>
      <c r="J18" s="57"/>
      <c r="K18" s="57"/>
      <c r="L18" s="57"/>
      <c r="M18" s="57"/>
      <c r="N18" s="57"/>
      <c r="O18" s="57"/>
      <c r="P18" s="57"/>
      <c r="Q18" s="57">
        <f t="shared" si="3"/>
        <v>0</v>
      </c>
    </row>
    <row r="19" spans="2:21" ht="32.25" customHeight="1" x14ac:dyDescent="0.5">
      <c r="B19" s="54" t="s">
        <v>6</v>
      </c>
      <c r="C19" s="55">
        <v>15652316</v>
      </c>
      <c r="D19" s="57">
        <v>0</v>
      </c>
      <c r="E19" s="57">
        <v>1286357.49</v>
      </c>
      <c r="F19" s="57">
        <v>1286032.05</v>
      </c>
      <c r="G19" s="57">
        <v>970581.36</v>
      </c>
      <c r="H19" s="57">
        <v>1280719.97</v>
      </c>
      <c r="I19" s="57">
        <v>1276897.47</v>
      </c>
      <c r="J19" s="57"/>
      <c r="K19" s="57"/>
      <c r="L19" s="57"/>
      <c r="M19" s="57"/>
      <c r="N19" s="57"/>
      <c r="O19" s="57"/>
      <c r="P19" s="57"/>
      <c r="Q19" s="57">
        <f t="shared" si="3"/>
        <v>6100588.3399999999</v>
      </c>
    </row>
    <row r="20" spans="2:21" ht="34.5" customHeight="1" x14ac:dyDescent="0.5">
      <c r="B20" s="50" t="s">
        <v>7</v>
      </c>
      <c r="C20" s="51">
        <f>+C21+C22+C23+C24+C25+C27+C26+C28+C29</f>
        <v>21353919</v>
      </c>
      <c r="D20" s="53">
        <f>+D21+D22+D23+D24+D25+D27+D26+D28+D29</f>
        <v>500000</v>
      </c>
      <c r="E20" s="53">
        <f t="shared" ref="E20" si="4">+E21+E22+E23+E24+E25+E26+E27+E28+E29</f>
        <v>198590.2</v>
      </c>
      <c r="F20" s="53">
        <f t="shared" ref="F20:M20" si="5">+F21+F22+F23+F24+F25+F26+F27+F28+F29</f>
        <v>666630.78999999992</v>
      </c>
      <c r="G20" s="53">
        <f>+G21+G22+G23+G24+G25+G26+G27+G28+G29</f>
        <v>1206173.1100000001</v>
      </c>
      <c r="H20" s="53">
        <f>+H21+H22+H23+H24+H25+H26+H27+H28+H29</f>
        <v>1872027.73</v>
      </c>
      <c r="I20" s="53">
        <f t="shared" si="5"/>
        <v>1601677.54</v>
      </c>
      <c r="J20" s="53">
        <f t="shared" si="5"/>
        <v>0</v>
      </c>
      <c r="K20" s="53">
        <f t="shared" si="5"/>
        <v>0</v>
      </c>
      <c r="L20" s="53">
        <f t="shared" si="5"/>
        <v>0</v>
      </c>
      <c r="M20" s="53">
        <f t="shared" si="5"/>
        <v>0</v>
      </c>
      <c r="N20" s="53">
        <f>+N21+N22+N23+N24+N25+N26+N27+N28+N29</f>
        <v>0</v>
      </c>
      <c r="O20" s="53">
        <f>+O21+O22+O23+O24+O25+O26+O27+O28+O29</f>
        <v>0</v>
      </c>
      <c r="P20" s="53">
        <f>+P21+P22+P23+P24+P25+P26+P27+P28+P29</f>
        <v>0</v>
      </c>
      <c r="Q20" s="53">
        <f>SUM(Q21:Q29)</f>
        <v>5545099.3700000001</v>
      </c>
      <c r="S20" s="11"/>
    </row>
    <row r="21" spans="2:21" ht="31.5" customHeight="1" x14ac:dyDescent="0.5">
      <c r="B21" s="54" t="s">
        <v>8</v>
      </c>
      <c r="C21" s="55">
        <v>4600000</v>
      </c>
      <c r="D21" s="57">
        <v>0</v>
      </c>
      <c r="E21" s="57">
        <v>0</v>
      </c>
      <c r="F21" s="57">
        <v>336868.91</v>
      </c>
      <c r="G21" s="57">
        <v>276242.07</v>
      </c>
      <c r="H21" s="57">
        <v>265986.03999999998</v>
      </c>
      <c r="I21" s="57">
        <v>206903.56</v>
      </c>
      <c r="J21" s="57"/>
      <c r="K21" s="57"/>
      <c r="L21" s="57"/>
      <c r="M21" s="57"/>
      <c r="N21" s="57"/>
      <c r="O21" s="57"/>
      <c r="P21" s="57"/>
      <c r="Q21" s="57">
        <f>SUM(E21:P21)</f>
        <v>1086000.58</v>
      </c>
    </row>
    <row r="22" spans="2:21" ht="31.5" customHeight="1" x14ac:dyDescent="0.5">
      <c r="B22" s="54" t="s">
        <v>9</v>
      </c>
      <c r="C22" s="55">
        <v>1029500</v>
      </c>
      <c r="D22" s="57">
        <v>0</v>
      </c>
      <c r="E22" s="57">
        <v>0</v>
      </c>
      <c r="F22" s="57">
        <v>0</v>
      </c>
      <c r="G22" s="57">
        <v>48772.34</v>
      </c>
      <c r="H22" s="57">
        <v>302536</v>
      </c>
      <c r="I22" s="57"/>
      <c r="J22" s="57"/>
      <c r="K22" s="57"/>
      <c r="L22" s="57"/>
      <c r="M22" s="57"/>
      <c r="N22" s="57"/>
      <c r="O22" s="57"/>
      <c r="P22" s="57"/>
      <c r="Q22" s="57">
        <f t="shared" ref="Q22:Q29" si="6">SUM(E22:P22)</f>
        <v>351308.33999999997</v>
      </c>
      <c r="S22" s="16"/>
    </row>
    <row r="23" spans="2:21" ht="31.5" customHeight="1" x14ac:dyDescent="0.5">
      <c r="B23" s="54" t="s">
        <v>10</v>
      </c>
      <c r="C23" s="55">
        <v>2780906</v>
      </c>
      <c r="D23" s="57">
        <v>0</v>
      </c>
      <c r="E23" s="57">
        <v>0</v>
      </c>
      <c r="F23" s="57">
        <v>145559.78</v>
      </c>
      <c r="G23" s="57">
        <v>384110.76</v>
      </c>
      <c r="H23" s="57">
        <v>93707.73</v>
      </c>
      <c r="I23" s="57">
        <v>104807.78</v>
      </c>
      <c r="J23" s="57"/>
      <c r="K23" s="57"/>
      <c r="L23" s="57"/>
      <c r="M23" s="57"/>
      <c r="N23" s="57"/>
      <c r="O23" s="57"/>
      <c r="P23" s="57"/>
      <c r="Q23" s="57">
        <f t="shared" si="6"/>
        <v>728186.05</v>
      </c>
    </row>
    <row r="24" spans="2:21" ht="30.75" customHeight="1" x14ac:dyDescent="0.5">
      <c r="B24" s="54" t="s">
        <v>11</v>
      </c>
      <c r="C24" s="55">
        <v>228465</v>
      </c>
      <c r="D24" s="57">
        <v>0</v>
      </c>
      <c r="E24" s="57">
        <v>0</v>
      </c>
      <c r="F24" s="57">
        <v>0</v>
      </c>
      <c r="G24" s="57">
        <v>0</v>
      </c>
      <c r="H24" s="57">
        <v>362011.2</v>
      </c>
      <c r="I24" s="57"/>
      <c r="J24" s="57"/>
      <c r="K24" s="57"/>
      <c r="L24" s="57"/>
      <c r="M24" s="57"/>
      <c r="N24" s="57"/>
      <c r="O24" s="57"/>
      <c r="P24" s="57"/>
      <c r="Q24" s="57">
        <f t="shared" si="6"/>
        <v>362011.2</v>
      </c>
    </row>
    <row r="25" spans="2:21" ht="33" customHeight="1" x14ac:dyDescent="0.5">
      <c r="B25" s="54" t="s">
        <v>12</v>
      </c>
      <c r="C25" s="55">
        <v>4336949</v>
      </c>
      <c r="D25" s="57">
        <v>0</v>
      </c>
      <c r="E25" s="57">
        <v>0</v>
      </c>
      <c r="F25" s="57">
        <v>0</v>
      </c>
      <c r="G25" s="57">
        <v>33276</v>
      </c>
      <c r="H25" s="69">
        <v>481889.06</v>
      </c>
      <c r="I25" s="57">
        <v>456619.2</v>
      </c>
      <c r="J25" s="57"/>
      <c r="K25" s="57"/>
      <c r="L25" s="57"/>
      <c r="M25" s="57"/>
      <c r="N25" s="57"/>
      <c r="O25" s="57"/>
      <c r="P25" s="57"/>
      <c r="Q25" s="57">
        <f t="shared" si="6"/>
        <v>971784.26</v>
      </c>
    </row>
    <row r="26" spans="2:21" ht="30.75" customHeight="1" x14ac:dyDescent="0.5">
      <c r="B26" s="54" t="s">
        <v>13</v>
      </c>
      <c r="C26" s="55">
        <v>3467474</v>
      </c>
      <c r="D26" s="57">
        <v>0</v>
      </c>
      <c r="E26" s="57">
        <v>198590.2</v>
      </c>
      <c r="F26" s="57">
        <v>184202.1</v>
      </c>
      <c r="G26" s="57">
        <v>179063.9</v>
      </c>
      <c r="H26" s="57">
        <v>180519.7</v>
      </c>
      <c r="I26" s="57">
        <v>183022</v>
      </c>
      <c r="J26" s="57"/>
      <c r="K26" s="57"/>
      <c r="L26" s="57"/>
      <c r="M26" s="57"/>
      <c r="N26" s="57"/>
      <c r="O26" s="57"/>
      <c r="P26" s="57"/>
      <c r="Q26" s="57">
        <f t="shared" si="6"/>
        <v>925397.90000000014</v>
      </c>
    </row>
    <row r="27" spans="2:21" ht="36.75" customHeight="1" x14ac:dyDescent="0.5">
      <c r="B27" s="59" t="s">
        <v>113</v>
      </c>
      <c r="C27" s="55">
        <v>2067625</v>
      </c>
      <c r="D27" s="57">
        <v>0</v>
      </c>
      <c r="E27" s="57">
        <v>0</v>
      </c>
      <c r="F27" s="57">
        <v>0</v>
      </c>
      <c r="G27" s="57">
        <v>237744.04</v>
      </c>
      <c r="H27" s="57">
        <v>146969</v>
      </c>
      <c r="I27" s="57">
        <v>78175</v>
      </c>
      <c r="J27" s="57"/>
      <c r="K27" s="57"/>
      <c r="L27" s="57"/>
      <c r="M27" s="57"/>
      <c r="N27" s="57"/>
      <c r="O27" s="57"/>
      <c r="P27" s="57"/>
      <c r="Q27" s="57">
        <f t="shared" si="6"/>
        <v>462888.04000000004</v>
      </c>
    </row>
    <row r="28" spans="2:21" ht="35.25" customHeight="1" x14ac:dyDescent="0.5">
      <c r="B28" s="59" t="s">
        <v>15</v>
      </c>
      <c r="C28" s="55">
        <v>1800563</v>
      </c>
      <c r="D28" s="57">
        <v>500000</v>
      </c>
      <c r="E28" s="57">
        <v>0</v>
      </c>
      <c r="F28" s="57">
        <v>0</v>
      </c>
      <c r="G28" s="57">
        <v>9440</v>
      </c>
      <c r="H28" s="57">
        <v>16992</v>
      </c>
      <c r="I28" s="57">
        <v>457100</v>
      </c>
      <c r="J28" s="57"/>
      <c r="K28" s="57"/>
      <c r="L28" s="57"/>
      <c r="M28" s="57"/>
      <c r="N28" s="57"/>
      <c r="O28" s="57"/>
      <c r="P28" s="57"/>
      <c r="Q28" s="57">
        <f t="shared" si="6"/>
        <v>483532</v>
      </c>
    </row>
    <row r="29" spans="2:21" ht="35.25" customHeight="1" x14ac:dyDescent="0.5">
      <c r="B29" s="54" t="s">
        <v>16</v>
      </c>
      <c r="C29" s="55">
        <v>1042437</v>
      </c>
      <c r="D29" s="57">
        <v>0</v>
      </c>
      <c r="E29" s="57">
        <v>0</v>
      </c>
      <c r="F29" s="57">
        <v>0</v>
      </c>
      <c r="G29" s="57">
        <v>37524</v>
      </c>
      <c r="H29" s="57">
        <v>21417</v>
      </c>
      <c r="I29" s="57">
        <v>115050</v>
      </c>
      <c r="J29" s="57"/>
      <c r="K29" s="57"/>
      <c r="L29" s="57"/>
      <c r="M29" s="57"/>
      <c r="N29" s="57"/>
      <c r="O29" s="57"/>
      <c r="P29" s="57"/>
      <c r="Q29" s="57">
        <f t="shared" si="6"/>
        <v>173991</v>
      </c>
      <c r="S29" s="42"/>
      <c r="T29" s="43"/>
    </row>
    <row r="30" spans="2:21" ht="31.5" customHeight="1" x14ac:dyDescent="0.5">
      <c r="B30" s="50" t="s">
        <v>17</v>
      </c>
      <c r="C30" s="51">
        <f>+C31+C32+C33+C34+C35+C36+C37+C38+C39</f>
        <v>8896953</v>
      </c>
      <c r="D30" s="53">
        <f>+D31+D32+D33+D34+D35+D36+D37+D38+D39</f>
        <v>1050000</v>
      </c>
      <c r="E30" s="51">
        <f t="shared" ref="E30" si="7">+E31+E32+E33+E34+E35+E36+E37+E38+E39</f>
        <v>0</v>
      </c>
      <c r="F30" s="53">
        <f t="shared" ref="F30:P30" si="8">+F31+F32+F33+F34+F35+F36+F37+F38+F39</f>
        <v>0</v>
      </c>
      <c r="G30" s="53">
        <f t="shared" si="8"/>
        <v>995840.10000000009</v>
      </c>
      <c r="H30" s="53">
        <f>+H31+H32+H33+H34+H35+H36+H37+H38+H39</f>
        <v>2904769.88</v>
      </c>
      <c r="I30" s="53">
        <f t="shared" si="8"/>
        <v>164818.27000000002</v>
      </c>
      <c r="J30" s="53">
        <f t="shared" si="8"/>
        <v>0</v>
      </c>
      <c r="K30" s="53">
        <f t="shared" si="8"/>
        <v>0</v>
      </c>
      <c r="L30" s="53">
        <f t="shared" si="8"/>
        <v>0</v>
      </c>
      <c r="M30" s="53">
        <f t="shared" si="8"/>
        <v>0</v>
      </c>
      <c r="N30" s="60">
        <f t="shared" si="8"/>
        <v>0</v>
      </c>
      <c r="O30" s="53">
        <f>+O31+O32+O33+O34+O35+O36+O37+O38+O39</f>
        <v>0</v>
      </c>
      <c r="P30" s="53">
        <f t="shared" si="8"/>
        <v>0</v>
      </c>
      <c r="Q30" s="53">
        <f>SUM(Q31:Q39)</f>
        <v>4065428.25</v>
      </c>
      <c r="R30" s="11"/>
      <c r="S30" s="42"/>
      <c r="T30" s="42"/>
      <c r="U30" s="11"/>
    </row>
    <row r="31" spans="2:21" ht="33.75" customHeight="1" x14ac:dyDescent="0.5">
      <c r="B31" s="54" t="s">
        <v>18</v>
      </c>
      <c r="C31" s="55">
        <v>542858</v>
      </c>
      <c r="D31" s="57">
        <v>0</v>
      </c>
      <c r="E31" s="57">
        <v>0</v>
      </c>
      <c r="F31" s="57">
        <v>0</v>
      </c>
      <c r="G31" s="57">
        <v>255237.36</v>
      </c>
      <c r="H31" s="57">
        <v>38792</v>
      </c>
      <c r="I31" s="57">
        <v>38644.410000000003</v>
      </c>
      <c r="J31" s="57"/>
      <c r="K31" s="57"/>
      <c r="L31" s="57"/>
      <c r="M31" s="57"/>
      <c r="N31" s="61"/>
      <c r="O31" s="57"/>
      <c r="P31" s="57"/>
      <c r="Q31" s="57">
        <f>SUM(E31:P31)</f>
        <v>332673.77</v>
      </c>
      <c r="S31" s="42"/>
      <c r="T31" s="43"/>
    </row>
    <row r="32" spans="2:21" ht="30.75" customHeight="1" x14ac:dyDescent="0.5">
      <c r="B32" s="54" t="s">
        <v>19</v>
      </c>
      <c r="C32" s="55">
        <v>870800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/>
      <c r="J32" s="57"/>
      <c r="K32" s="57"/>
      <c r="L32" s="57"/>
      <c r="M32" s="57"/>
      <c r="N32" s="61"/>
      <c r="O32" s="57"/>
      <c r="P32" s="57"/>
      <c r="Q32" s="57">
        <f t="shared" ref="Q32:Q39" si="9">SUM(E32:P32)</f>
        <v>0</v>
      </c>
      <c r="R32" s="16"/>
      <c r="S32" s="16"/>
      <c r="T32" s="16"/>
      <c r="U32" s="16"/>
    </row>
    <row r="33" spans="2:20" ht="30.75" customHeight="1" x14ac:dyDescent="0.5">
      <c r="B33" s="54" t="s">
        <v>20</v>
      </c>
      <c r="C33" s="55">
        <v>455468</v>
      </c>
      <c r="D33" s="57">
        <v>0</v>
      </c>
      <c r="E33" s="57">
        <v>0</v>
      </c>
      <c r="F33" s="57">
        <v>0</v>
      </c>
      <c r="G33" s="57">
        <v>71565.899999999994</v>
      </c>
      <c r="H33" s="57">
        <v>1395.94</v>
      </c>
      <c r="I33" s="57">
        <v>33264.199999999997</v>
      </c>
      <c r="J33" s="57"/>
      <c r="K33" s="57"/>
      <c r="L33" s="57"/>
      <c r="M33" s="57"/>
      <c r="N33" s="61"/>
      <c r="O33" s="57"/>
      <c r="P33" s="57"/>
      <c r="Q33" s="57">
        <f t="shared" si="9"/>
        <v>106226.04</v>
      </c>
      <c r="T33" s="11"/>
    </row>
    <row r="34" spans="2:20" ht="33.75" customHeight="1" x14ac:dyDescent="0.5">
      <c r="B34" s="54" t="s">
        <v>21</v>
      </c>
      <c r="C34" s="55">
        <v>9360</v>
      </c>
      <c r="D34" s="57">
        <v>0</v>
      </c>
      <c r="E34" s="57">
        <v>0</v>
      </c>
      <c r="F34" s="57">
        <v>0</v>
      </c>
      <c r="G34" s="57">
        <v>2715.18</v>
      </c>
      <c r="H34" s="57"/>
      <c r="I34" s="57"/>
      <c r="J34" s="57"/>
      <c r="K34" s="57"/>
      <c r="L34" s="57"/>
      <c r="M34" s="57"/>
      <c r="N34" s="61"/>
      <c r="O34" s="57"/>
      <c r="P34" s="57"/>
      <c r="Q34" s="57">
        <f t="shared" si="9"/>
        <v>2715.18</v>
      </c>
      <c r="T34" s="11"/>
    </row>
    <row r="35" spans="2:20" ht="32.25" customHeight="1" x14ac:dyDescent="0.5">
      <c r="B35" s="54" t="s">
        <v>22</v>
      </c>
      <c r="C35" s="55">
        <v>572000</v>
      </c>
      <c r="D35" s="57">
        <v>500000</v>
      </c>
      <c r="E35" s="57">
        <v>0</v>
      </c>
      <c r="F35" s="57">
        <v>0</v>
      </c>
      <c r="G35" s="57">
        <v>0</v>
      </c>
      <c r="H35" s="57"/>
      <c r="I35" s="57"/>
      <c r="J35" s="57"/>
      <c r="K35" s="57"/>
      <c r="L35" s="57"/>
      <c r="M35" s="57"/>
      <c r="N35" s="61"/>
      <c r="O35" s="57"/>
      <c r="P35" s="57"/>
      <c r="Q35" s="57">
        <f t="shared" si="9"/>
        <v>0</v>
      </c>
      <c r="T35" s="11"/>
    </row>
    <row r="36" spans="2:20" ht="31.5" customHeight="1" x14ac:dyDescent="0.5">
      <c r="B36" s="54" t="s">
        <v>23</v>
      </c>
      <c r="C36" s="55">
        <v>28687</v>
      </c>
      <c r="D36" s="57">
        <v>0</v>
      </c>
      <c r="E36" s="57">
        <v>0</v>
      </c>
      <c r="F36" s="57">
        <v>0</v>
      </c>
      <c r="G36" s="57">
        <v>2786.34</v>
      </c>
      <c r="H36" s="57">
        <v>0</v>
      </c>
      <c r="I36" s="57"/>
      <c r="J36" s="57"/>
      <c r="K36" s="57"/>
      <c r="L36" s="57"/>
      <c r="M36" s="57"/>
      <c r="N36" s="61"/>
      <c r="O36" s="57"/>
      <c r="P36" s="57"/>
      <c r="Q36" s="57">
        <f t="shared" si="9"/>
        <v>2786.34</v>
      </c>
    </row>
    <row r="37" spans="2:20" ht="33.75" x14ac:dyDescent="0.5">
      <c r="B37" s="59" t="s">
        <v>24</v>
      </c>
      <c r="C37" s="55">
        <v>4319240</v>
      </c>
      <c r="D37" s="57">
        <v>0</v>
      </c>
      <c r="E37" s="57">
        <v>0</v>
      </c>
      <c r="F37" s="57">
        <v>0</v>
      </c>
      <c r="G37" s="57">
        <v>7622.8</v>
      </c>
      <c r="H37" s="57">
        <v>2776000</v>
      </c>
      <c r="I37" s="57">
        <v>35931</v>
      </c>
      <c r="J37" s="57"/>
      <c r="K37" s="57"/>
      <c r="L37" s="57"/>
      <c r="M37" s="57"/>
      <c r="N37" s="61"/>
      <c r="O37" s="57"/>
      <c r="P37" s="57"/>
      <c r="Q37" s="57">
        <f t="shared" si="9"/>
        <v>2819553.8</v>
      </c>
    </row>
    <row r="38" spans="2:20" ht="32.25" customHeight="1" x14ac:dyDescent="0.5">
      <c r="B38" s="59" t="s">
        <v>25</v>
      </c>
      <c r="C38" s="55">
        <v>0</v>
      </c>
      <c r="D38" s="57">
        <v>0</v>
      </c>
      <c r="E38" s="57">
        <v>0</v>
      </c>
      <c r="F38" s="57">
        <v>0</v>
      </c>
      <c r="G38" s="57">
        <v>0</v>
      </c>
      <c r="H38" s="57"/>
      <c r="I38" s="57">
        <v>56978.66</v>
      </c>
      <c r="J38" s="57"/>
      <c r="K38" s="57"/>
      <c r="L38" s="57"/>
      <c r="M38" s="57"/>
      <c r="N38" s="61"/>
      <c r="O38" s="57"/>
      <c r="P38" s="57"/>
      <c r="Q38" s="57">
        <f t="shared" si="9"/>
        <v>56978.66</v>
      </c>
    </row>
    <row r="39" spans="2:20" ht="33.75" customHeight="1" x14ac:dyDescent="0.5">
      <c r="B39" s="54" t="s">
        <v>26</v>
      </c>
      <c r="C39" s="55">
        <v>2098540</v>
      </c>
      <c r="D39" s="57">
        <f>300000+250000</f>
        <v>550000</v>
      </c>
      <c r="E39" s="57">
        <v>0</v>
      </c>
      <c r="F39" s="57">
        <v>0</v>
      </c>
      <c r="G39" s="57">
        <v>655912.52</v>
      </c>
      <c r="H39" s="57">
        <v>88581.94</v>
      </c>
      <c r="I39" s="57"/>
      <c r="J39" s="57"/>
      <c r="K39" s="57"/>
      <c r="L39" s="57"/>
      <c r="M39" s="57"/>
      <c r="N39" s="61"/>
      <c r="O39" s="57"/>
      <c r="P39" s="57"/>
      <c r="Q39" s="57">
        <f t="shared" si="9"/>
        <v>744494.46</v>
      </c>
    </row>
    <row r="40" spans="2:20" ht="33" customHeight="1" x14ac:dyDescent="0.5">
      <c r="B40" s="50" t="s">
        <v>27</v>
      </c>
      <c r="C40" s="51">
        <f>+C41+C42+C43+C44+C45+C46+C47</f>
        <v>101481595</v>
      </c>
      <c r="D40" s="53">
        <f>+D41+D42+D43+D44+D45+D46+D47</f>
        <v>0</v>
      </c>
      <c r="E40" s="51">
        <f t="shared" ref="E40" si="10">+E41+E42+E43+E44+E45+E46+E47+E48</f>
        <v>416000</v>
      </c>
      <c r="F40" s="51">
        <f t="shared" ref="F40:P40" si="11">+F41+F42+F43+F44+F45+F46+F47+F48</f>
        <v>0</v>
      </c>
      <c r="G40" s="51">
        <f t="shared" si="11"/>
        <v>0</v>
      </c>
      <c r="H40" s="51">
        <f t="shared" si="11"/>
        <v>0</v>
      </c>
      <c r="I40" s="51">
        <f t="shared" si="11"/>
        <v>416000</v>
      </c>
      <c r="J40" s="51">
        <f t="shared" si="11"/>
        <v>0</v>
      </c>
      <c r="K40" s="51">
        <f t="shared" si="11"/>
        <v>0</v>
      </c>
      <c r="L40" s="51">
        <f t="shared" si="11"/>
        <v>0</v>
      </c>
      <c r="M40" s="51">
        <f t="shared" si="11"/>
        <v>0</v>
      </c>
      <c r="N40" s="51">
        <f t="shared" si="11"/>
        <v>0</v>
      </c>
      <c r="O40" s="51">
        <f t="shared" si="11"/>
        <v>0</v>
      </c>
      <c r="P40" s="51">
        <f t="shared" si="11"/>
        <v>0</v>
      </c>
      <c r="Q40" s="53">
        <f>SUM(Q41:Q56)</f>
        <v>832000</v>
      </c>
    </row>
    <row r="41" spans="2:20" ht="34.5" customHeight="1" x14ac:dyDescent="0.5">
      <c r="B41" s="54" t="s">
        <v>28</v>
      </c>
      <c r="C41" s="55">
        <v>1481595</v>
      </c>
      <c r="D41" s="57">
        <v>0</v>
      </c>
      <c r="E41" s="57">
        <v>416000</v>
      </c>
      <c r="F41" s="57">
        <v>0</v>
      </c>
      <c r="G41" s="57">
        <v>0</v>
      </c>
      <c r="H41" s="57">
        <v>0</v>
      </c>
      <c r="I41" s="57">
        <v>416000</v>
      </c>
      <c r="J41" s="57">
        <v>0</v>
      </c>
      <c r="K41" s="57">
        <v>0</v>
      </c>
      <c r="L41" s="57">
        <v>0</v>
      </c>
      <c r="M41" s="57">
        <v>0</v>
      </c>
      <c r="N41" s="61">
        <v>0</v>
      </c>
      <c r="O41" s="57">
        <v>0</v>
      </c>
      <c r="P41" s="57">
        <v>0</v>
      </c>
      <c r="Q41" s="57">
        <f>SUM(E41:P41)</f>
        <v>832000</v>
      </c>
    </row>
    <row r="42" spans="2:20" ht="30.75" customHeight="1" x14ac:dyDescent="0.5">
      <c r="B42" s="59" t="s">
        <v>29</v>
      </c>
      <c r="C42" s="55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61">
        <v>0</v>
      </c>
      <c r="O42" s="57">
        <v>0</v>
      </c>
      <c r="P42" s="57">
        <v>0</v>
      </c>
      <c r="Q42" s="57">
        <f t="shared" ref="Q42:Q56" si="12">SUM(E42:P42)</f>
        <v>0</v>
      </c>
    </row>
    <row r="43" spans="2:20" ht="30.75" customHeight="1" x14ac:dyDescent="0.5">
      <c r="B43" s="59" t="s">
        <v>30</v>
      </c>
      <c r="C43" s="55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61">
        <v>0</v>
      </c>
      <c r="O43" s="57">
        <v>0</v>
      </c>
      <c r="P43" s="57">
        <v>0</v>
      </c>
      <c r="Q43" s="57">
        <f t="shared" si="12"/>
        <v>0</v>
      </c>
    </row>
    <row r="44" spans="2:20" ht="33" customHeight="1" x14ac:dyDescent="0.5">
      <c r="B44" s="59" t="s">
        <v>31</v>
      </c>
      <c r="C44" s="55">
        <v>100000000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f t="shared" si="12"/>
        <v>0</v>
      </c>
    </row>
    <row r="45" spans="2:20" ht="36" customHeight="1" x14ac:dyDescent="0.5">
      <c r="B45" s="59" t="s">
        <v>32</v>
      </c>
      <c r="C45" s="55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f t="shared" si="12"/>
        <v>0</v>
      </c>
    </row>
    <row r="46" spans="2:20" ht="31.5" customHeight="1" x14ac:dyDescent="0.5">
      <c r="B46" s="54" t="s">
        <v>33</v>
      </c>
      <c r="C46" s="55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f t="shared" si="12"/>
        <v>0</v>
      </c>
    </row>
    <row r="47" spans="2:20" ht="36" customHeight="1" x14ac:dyDescent="0.5">
      <c r="B47" s="54" t="s">
        <v>34</v>
      </c>
      <c r="C47" s="55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f t="shared" si="12"/>
        <v>0</v>
      </c>
    </row>
    <row r="48" spans="2:20" ht="33.75" customHeight="1" x14ac:dyDescent="0.5">
      <c r="B48" s="59" t="s">
        <v>35</v>
      </c>
      <c r="C48" s="55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f t="shared" si="12"/>
        <v>0</v>
      </c>
    </row>
    <row r="49" spans="2:17" ht="33.75" x14ac:dyDescent="0.5">
      <c r="B49" s="50" t="s">
        <v>36</v>
      </c>
      <c r="C49" s="51">
        <v>0</v>
      </c>
      <c r="D49" s="53">
        <v>0</v>
      </c>
      <c r="E49" s="51">
        <f t="shared" ref="E49" si="13">+E50+E51+E52+E53+E54+E55+E56</f>
        <v>0</v>
      </c>
      <c r="F49" s="51">
        <f t="shared" ref="F49:P49" si="14">+F50+F51+F52+F53+F54+F55+F56</f>
        <v>0</v>
      </c>
      <c r="G49" s="51">
        <f t="shared" si="14"/>
        <v>0</v>
      </c>
      <c r="H49" s="51">
        <f t="shared" si="14"/>
        <v>0</v>
      </c>
      <c r="I49" s="51">
        <f t="shared" si="14"/>
        <v>0</v>
      </c>
      <c r="J49" s="51">
        <f t="shared" si="14"/>
        <v>0</v>
      </c>
      <c r="K49" s="51">
        <f t="shared" si="14"/>
        <v>0</v>
      </c>
      <c r="L49" s="51">
        <f t="shared" si="14"/>
        <v>0</v>
      </c>
      <c r="M49" s="51">
        <f t="shared" si="14"/>
        <v>0</v>
      </c>
      <c r="N49" s="51">
        <f t="shared" si="14"/>
        <v>0</v>
      </c>
      <c r="O49" s="51">
        <f t="shared" si="14"/>
        <v>0</v>
      </c>
      <c r="P49" s="51">
        <f t="shared" si="14"/>
        <v>0</v>
      </c>
      <c r="Q49" s="57">
        <f t="shared" si="12"/>
        <v>0</v>
      </c>
    </row>
    <row r="50" spans="2:17" ht="30" customHeight="1" x14ac:dyDescent="0.5">
      <c r="B50" s="54" t="s">
        <v>37</v>
      </c>
      <c r="C50" s="55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f t="shared" si="12"/>
        <v>0</v>
      </c>
    </row>
    <row r="51" spans="2:17" ht="33.75" x14ac:dyDescent="0.5">
      <c r="B51" s="59" t="s">
        <v>38</v>
      </c>
      <c r="C51" s="55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f t="shared" si="12"/>
        <v>0</v>
      </c>
    </row>
    <row r="52" spans="2:17" ht="33" customHeight="1" x14ac:dyDescent="0.5">
      <c r="B52" s="59" t="s">
        <v>39</v>
      </c>
      <c r="C52" s="55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f t="shared" si="12"/>
        <v>0</v>
      </c>
    </row>
    <row r="53" spans="2:17" ht="30" customHeight="1" x14ac:dyDescent="0.5">
      <c r="B53" s="59" t="s">
        <v>40</v>
      </c>
      <c r="C53" s="55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f t="shared" si="12"/>
        <v>0</v>
      </c>
    </row>
    <row r="54" spans="2:17" ht="33" customHeight="1" x14ac:dyDescent="0.5">
      <c r="B54" s="59" t="s">
        <v>112</v>
      </c>
      <c r="C54" s="55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f t="shared" si="12"/>
        <v>0</v>
      </c>
    </row>
    <row r="55" spans="2:17" ht="33.75" x14ac:dyDescent="0.5">
      <c r="B55" s="59" t="s">
        <v>41</v>
      </c>
      <c r="C55" s="55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f t="shared" si="12"/>
        <v>0</v>
      </c>
    </row>
    <row r="56" spans="2:17" ht="30.75" customHeight="1" x14ac:dyDescent="0.5">
      <c r="B56" s="59" t="s">
        <v>42</v>
      </c>
      <c r="C56" s="55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f t="shared" si="12"/>
        <v>0</v>
      </c>
    </row>
    <row r="57" spans="2:17" ht="32.25" customHeight="1" x14ac:dyDescent="0.5">
      <c r="B57" s="50" t="s">
        <v>43</v>
      </c>
      <c r="C57" s="51">
        <f>+C58+C59+C60+C61+C62+C63+C65+C66</f>
        <v>3794480</v>
      </c>
      <c r="D57" s="53">
        <f>+D59+D62</f>
        <v>778000</v>
      </c>
      <c r="E57" s="51">
        <f t="shared" ref="E57" si="15">+E58+E59+E60+E61+E62+E63+E64+E65+E66</f>
        <v>0</v>
      </c>
      <c r="F57" s="51">
        <f t="shared" ref="F57:P57" si="16">+F58+F59+F60+F61+F62+F63+F64+F65+F66</f>
        <v>0</v>
      </c>
      <c r="G57" s="51">
        <f t="shared" si="16"/>
        <v>19533.72</v>
      </c>
      <c r="H57" s="51">
        <f>+H58+H59+H60+H61+H62+H63+H64+H65+H66</f>
        <v>373672.13</v>
      </c>
      <c r="I57" s="51">
        <f t="shared" si="16"/>
        <v>140138.97</v>
      </c>
      <c r="J57" s="51">
        <f t="shared" si="16"/>
        <v>0</v>
      </c>
      <c r="K57" s="51">
        <f t="shared" si="16"/>
        <v>0</v>
      </c>
      <c r="L57" s="51">
        <f t="shared" si="16"/>
        <v>0</v>
      </c>
      <c r="M57" s="51">
        <f t="shared" si="16"/>
        <v>0</v>
      </c>
      <c r="N57" s="51">
        <f t="shared" si="16"/>
        <v>0</v>
      </c>
      <c r="O57" s="51">
        <f>+O58+O59+O60+O61+O62+O63+O64+O65+O66</f>
        <v>0</v>
      </c>
      <c r="P57" s="51">
        <f t="shared" si="16"/>
        <v>0</v>
      </c>
      <c r="Q57" s="51">
        <f>SUM(Q58:Q87)</f>
        <v>533344.81999999995</v>
      </c>
    </row>
    <row r="58" spans="2:17" ht="35.25" customHeight="1" x14ac:dyDescent="0.5">
      <c r="B58" s="54" t="s">
        <v>44</v>
      </c>
      <c r="C58" s="55">
        <v>1614865</v>
      </c>
      <c r="D58" s="57">
        <v>0</v>
      </c>
      <c r="E58" s="57">
        <v>0</v>
      </c>
      <c r="F58" s="57">
        <v>0</v>
      </c>
      <c r="G58" s="57">
        <v>19533.72</v>
      </c>
      <c r="H58" s="57">
        <v>248645.07</v>
      </c>
      <c r="I58" s="57">
        <v>140138.97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61">
        <f>SUM(E58:P58)</f>
        <v>408317.76</v>
      </c>
    </row>
    <row r="59" spans="2:17" ht="33.75" x14ac:dyDescent="0.5">
      <c r="B59" s="59" t="s">
        <v>45</v>
      </c>
      <c r="C59" s="55">
        <v>428000</v>
      </c>
      <c r="D59" s="57">
        <f>200000+238000</f>
        <v>438000</v>
      </c>
      <c r="E59" s="57">
        <v>0</v>
      </c>
      <c r="F59" s="57">
        <v>0</v>
      </c>
      <c r="G59" s="57">
        <v>0</v>
      </c>
      <c r="H59" s="57">
        <v>8279.68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61">
        <f t="shared" ref="Q59:Q87" si="17">SUM(E59:P59)</f>
        <v>8279.68</v>
      </c>
    </row>
    <row r="60" spans="2:17" ht="39" customHeight="1" x14ac:dyDescent="0.5">
      <c r="B60" s="59" t="s">
        <v>46</v>
      </c>
      <c r="C60" s="55">
        <v>255615</v>
      </c>
      <c r="D60" s="57" t="s">
        <v>123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61">
        <f t="shared" si="17"/>
        <v>0</v>
      </c>
    </row>
    <row r="61" spans="2:17" ht="41.25" customHeight="1" x14ac:dyDescent="0.5">
      <c r="B61" s="59" t="s">
        <v>47</v>
      </c>
      <c r="C61" s="55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61">
        <f t="shared" si="17"/>
        <v>0</v>
      </c>
    </row>
    <row r="62" spans="2:17" ht="27.75" customHeight="1" x14ac:dyDescent="0.5">
      <c r="B62" s="59" t="s">
        <v>48</v>
      </c>
      <c r="C62" s="55">
        <v>421000</v>
      </c>
      <c r="D62" s="57">
        <f>60000+250000+30000</f>
        <v>340000</v>
      </c>
      <c r="E62" s="57">
        <v>0</v>
      </c>
      <c r="F62" s="57">
        <v>0</v>
      </c>
      <c r="G62" s="57">
        <v>0</v>
      </c>
      <c r="H62" s="57">
        <v>41752.42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61">
        <f t="shared" si="17"/>
        <v>41752.42</v>
      </c>
    </row>
    <row r="63" spans="2:17" ht="33" customHeight="1" x14ac:dyDescent="0.5">
      <c r="B63" s="54" t="s">
        <v>49</v>
      </c>
      <c r="C63" s="55">
        <v>75000</v>
      </c>
      <c r="D63" s="57">
        <v>0</v>
      </c>
      <c r="E63" s="57">
        <v>0</v>
      </c>
      <c r="F63" s="57">
        <v>0</v>
      </c>
      <c r="G63" s="57">
        <v>0</v>
      </c>
      <c r="H63" s="57">
        <v>74994.960000000006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61">
        <f t="shared" si="17"/>
        <v>74994.960000000006</v>
      </c>
    </row>
    <row r="64" spans="2:17" ht="30" customHeight="1" x14ac:dyDescent="0.5">
      <c r="B64" s="54" t="s">
        <v>50</v>
      </c>
      <c r="C64" s="55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7"/>
      <c r="N64" s="57">
        <v>0</v>
      </c>
      <c r="O64" s="57">
        <v>0</v>
      </c>
      <c r="P64" s="57"/>
      <c r="Q64" s="61">
        <f t="shared" si="17"/>
        <v>0</v>
      </c>
    </row>
    <row r="65" spans="2:17" ht="31.5" customHeight="1" x14ac:dyDescent="0.5">
      <c r="B65" s="54" t="s">
        <v>51</v>
      </c>
      <c r="C65" s="55">
        <v>1000000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/>
      <c r="M65" s="57"/>
      <c r="N65" s="57">
        <v>0</v>
      </c>
      <c r="O65" s="57">
        <v>0</v>
      </c>
      <c r="P65" s="57"/>
      <c r="Q65" s="61">
        <f t="shared" si="17"/>
        <v>0</v>
      </c>
    </row>
    <row r="66" spans="2:17" ht="36.75" customHeight="1" x14ac:dyDescent="0.5">
      <c r="B66" s="59" t="s">
        <v>52</v>
      </c>
      <c r="C66" s="55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/>
      <c r="M66" s="57"/>
      <c r="N66" s="57">
        <v>0</v>
      </c>
      <c r="O66" s="57">
        <v>0</v>
      </c>
      <c r="P66" s="57"/>
      <c r="Q66" s="61">
        <f t="shared" si="17"/>
        <v>0</v>
      </c>
    </row>
    <row r="67" spans="2:17" ht="27.75" customHeight="1" x14ac:dyDescent="0.5">
      <c r="B67" s="50" t="s">
        <v>53</v>
      </c>
      <c r="C67" s="55">
        <f>+C68+C69+C70+C71</f>
        <v>0</v>
      </c>
      <c r="D67" s="57">
        <v>0</v>
      </c>
      <c r="E67" s="56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f>+O68+O69+O70+O71+O72+O73+O74+O75+O76</f>
        <v>0</v>
      </c>
      <c r="P67" s="57">
        <f>+P68+P69+P70+P71+P72+P73+P74+P75+P76</f>
        <v>0</v>
      </c>
      <c r="Q67" s="61">
        <f t="shared" si="17"/>
        <v>0</v>
      </c>
    </row>
    <row r="68" spans="2:17" ht="27.75" customHeight="1" x14ac:dyDescent="0.5">
      <c r="B68" s="54" t="s">
        <v>54</v>
      </c>
      <c r="C68" s="55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/>
      <c r="Q68" s="61">
        <f t="shared" si="17"/>
        <v>0</v>
      </c>
    </row>
    <row r="69" spans="2:17" ht="28.5" customHeight="1" x14ac:dyDescent="0.5">
      <c r="B69" s="54" t="s">
        <v>55</v>
      </c>
      <c r="C69" s="56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/>
      <c r="Q69" s="61">
        <f t="shared" si="17"/>
        <v>0</v>
      </c>
    </row>
    <row r="70" spans="2:17" ht="33.75" x14ac:dyDescent="0.5">
      <c r="B70" s="54" t="s">
        <v>56</v>
      </c>
      <c r="C70" s="56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61">
        <f t="shared" si="17"/>
        <v>0</v>
      </c>
    </row>
    <row r="71" spans="2:17" ht="44.25" customHeight="1" x14ac:dyDescent="0.5">
      <c r="B71" s="59" t="s">
        <v>57</v>
      </c>
      <c r="C71" s="56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61">
        <f t="shared" si="17"/>
        <v>0</v>
      </c>
    </row>
    <row r="72" spans="2:17" ht="33.75" customHeight="1" x14ac:dyDescent="0.5">
      <c r="B72" s="62" t="s">
        <v>58</v>
      </c>
      <c r="C72" s="52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61">
        <f t="shared" si="17"/>
        <v>0</v>
      </c>
    </row>
    <row r="73" spans="2:17" ht="31.5" customHeight="1" x14ac:dyDescent="0.5">
      <c r="B73" s="54" t="s">
        <v>59</v>
      </c>
      <c r="C73" s="56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61">
        <f t="shared" si="17"/>
        <v>0</v>
      </c>
    </row>
    <row r="74" spans="2:17" ht="33.75" customHeight="1" x14ac:dyDescent="0.5">
      <c r="B74" s="59" t="s">
        <v>60</v>
      </c>
      <c r="C74" s="56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61">
        <f t="shared" si="17"/>
        <v>0</v>
      </c>
    </row>
    <row r="75" spans="2:17" ht="30" customHeight="1" x14ac:dyDescent="0.5">
      <c r="B75" s="50" t="s">
        <v>61</v>
      </c>
      <c r="C75" s="52">
        <v>0</v>
      </c>
      <c r="D75" s="53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61">
        <f t="shared" si="17"/>
        <v>0</v>
      </c>
    </row>
    <row r="76" spans="2:17" ht="31.5" customHeight="1" x14ac:dyDescent="0.5">
      <c r="B76" s="54" t="s">
        <v>62</v>
      </c>
      <c r="C76" s="56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61">
        <f t="shared" si="17"/>
        <v>0</v>
      </c>
    </row>
    <row r="77" spans="2:17" ht="40.5" customHeight="1" x14ac:dyDescent="0.5">
      <c r="B77" s="54" t="s">
        <v>63</v>
      </c>
      <c r="C77" s="56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61">
        <f t="shared" si="17"/>
        <v>0</v>
      </c>
    </row>
    <row r="78" spans="2:17" ht="35.25" customHeight="1" x14ac:dyDescent="0.5">
      <c r="B78" s="59" t="s">
        <v>64</v>
      </c>
      <c r="C78" s="56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61">
        <f t="shared" si="17"/>
        <v>0</v>
      </c>
    </row>
    <row r="79" spans="2:17" ht="30" customHeight="1" x14ac:dyDescent="0.5">
      <c r="B79" s="47" t="s">
        <v>67</v>
      </c>
      <c r="C79" s="49">
        <v>0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1">
        <f t="shared" si="17"/>
        <v>0</v>
      </c>
    </row>
    <row r="80" spans="2:17" ht="33" customHeight="1" x14ac:dyDescent="0.5">
      <c r="B80" s="50" t="s">
        <v>68</v>
      </c>
      <c r="C80" s="52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61">
        <f t="shared" si="17"/>
        <v>0</v>
      </c>
    </row>
    <row r="81" spans="2:17" ht="33.75" x14ac:dyDescent="0.5">
      <c r="B81" s="54" t="s">
        <v>69</v>
      </c>
      <c r="C81" s="56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61">
        <f t="shared" si="17"/>
        <v>0</v>
      </c>
    </row>
    <row r="82" spans="2:17" ht="33.75" x14ac:dyDescent="0.5">
      <c r="B82" s="54" t="s">
        <v>70</v>
      </c>
      <c r="C82" s="56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61">
        <f t="shared" si="17"/>
        <v>0</v>
      </c>
    </row>
    <row r="83" spans="2:17" ht="33" customHeight="1" x14ac:dyDescent="0.5">
      <c r="B83" s="50" t="s">
        <v>71</v>
      </c>
      <c r="C83" s="52">
        <v>0</v>
      </c>
      <c r="D83" s="53">
        <v>0</v>
      </c>
      <c r="E83" s="57">
        <v>0</v>
      </c>
      <c r="F83" s="57">
        <f t="shared" ref="F83:P83" si="18">+F84+F85</f>
        <v>0</v>
      </c>
      <c r="G83" s="57">
        <f t="shared" si="18"/>
        <v>0</v>
      </c>
      <c r="H83" s="57">
        <f t="shared" si="18"/>
        <v>0</v>
      </c>
      <c r="I83" s="57">
        <f t="shared" si="18"/>
        <v>0</v>
      </c>
      <c r="J83" s="57">
        <f t="shared" si="18"/>
        <v>0</v>
      </c>
      <c r="K83" s="57">
        <f t="shared" si="18"/>
        <v>0</v>
      </c>
      <c r="L83" s="57">
        <f t="shared" si="18"/>
        <v>0</v>
      </c>
      <c r="M83" s="57">
        <f t="shared" si="18"/>
        <v>0</v>
      </c>
      <c r="N83" s="57">
        <f t="shared" si="18"/>
        <v>0</v>
      </c>
      <c r="O83" s="57">
        <f t="shared" si="18"/>
        <v>0</v>
      </c>
      <c r="P83" s="57">
        <f t="shared" si="18"/>
        <v>0</v>
      </c>
      <c r="Q83" s="61">
        <f t="shared" si="17"/>
        <v>0</v>
      </c>
    </row>
    <row r="84" spans="2:17" ht="31.5" customHeight="1" x14ac:dyDescent="0.5">
      <c r="B84" s="54" t="s">
        <v>72</v>
      </c>
      <c r="C84" s="56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61">
        <f t="shared" si="17"/>
        <v>0</v>
      </c>
    </row>
    <row r="85" spans="2:17" ht="33.75" customHeight="1" x14ac:dyDescent="0.5">
      <c r="B85" s="54" t="s">
        <v>73</v>
      </c>
      <c r="C85" s="56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61">
        <f t="shared" si="17"/>
        <v>0</v>
      </c>
    </row>
    <row r="86" spans="2:17" ht="30.75" customHeight="1" x14ac:dyDescent="0.5">
      <c r="B86" s="50" t="s">
        <v>74</v>
      </c>
      <c r="C86" s="52">
        <v>0</v>
      </c>
      <c r="D86" s="53">
        <v>0</v>
      </c>
      <c r="E86" s="53">
        <v>0</v>
      </c>
      <c r="F86" s="53">
        <f t="shared" ref="F86:P86" si="19">+F87</f>
        <v>0</v>
      </c>
      <c r="G86" s="53">
        <f t="shared" si="19"/>
        <v>0</v>
      </c>
      <c r="H86" s="53">
        <f t="shared" si="19"/>
        <v>0</v>
      </c>
      <c r="I86" s="53">
        <f t="shared" si="19"/>
        <v>0</v>
      </c>
      <c r="J86" s="53">
        <f t="shared" si="19"/>
        <v>0</v>
      </c>
      <c r="K86" s="53">
        <f t="shared" si="19"/>
        <v>0</v>
      </c>
      <c r="L86" s="53">
        <f t="shared" si="19"/>
        <v>0</v>
      </c>
      <c r="M86" s="53">
        <f t="shared" si="19"/>
        <v>0</v>
      </c>
      <c r="N86" s="53">
        <f t="shared" si="19"/>
        <v>0</v>
      </c>
      <c r="O86" s="53">
        <f t="shared" si="19"/>
        <v>0</v>
      </c>
      <c r="P86" s="53">
        <f t="shared" si="19"/>
        <v>0</v>
      </c>
      <c r="Q86" s="61">
        <f t="shared" si="17"/>
        <v>0</v>
      </c>
    </row>
    <row r="87" spans="2:17" ht="32.25" customHeight="1" x14ac:dyDescent="0.5">
      <c r="B87" s="54" t="s">
        <v>75</v>
      </c>
      <c r="C87" s="56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61">
        <f t="shared" si="17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70">
        <f>+D79+D13</f>
        <v>2328000</v>
      </c>
      <c r="E88" s="65">
        <f>+E79+E13</f>
        <v>10708697.689999999</v>
      </c>
      <c r="F88" s="65">
        <f>+F79+F13</f>
        <v>11414316.85</v>
      </c>
      <c r="G88" s="65">
        <f t="shared" ref="G88:P88" si="20">+G79+G13</f>
        <v>11919614.789999999</v>
      </c>
      <c r="H88" s="65">
        <f>+H79+H13</f>
        <v>23070648.049999997</v>
      </c>
      <c r="I88" s="65">
        <f t="shared" si="20"/>
        <v>12286190.42</v>
      </c>
      <c r="J88" s="65">
        <f t="shared" si="20"/>
        <v>0</v>
      </c>
      <c r="K88" s="65">
        <f t="shared" si="20"/>
        <v>0</v>
      </c>
      <c r="L88" s="65">
        <f t="shared" si="20"/>
        <v>0</v>
      </c>
      <c r="M88" s="65">
        <f t="shared" si="20"/>
        <v>0</v>
      </c>
      <c r="N88" s="65">
        <f t="shared" si="20"/>
        <v>0</v>
      </c>
      <c r="O88" s="65">
        <f t="shared" si="20"/>
        <v>0</v>
      </c>
      <c r="P88" s="65">
        <f t="shared" si="20"/>
        <v>0</v>
      </c>
      <c r="Q88" s="65">
        <f>+Q79+Q13</f>
        <v>69399467.799999982</v>
      </c>
    </row>
    <row r="89" spans="2:17" ht="33.75" x14ac:dyDescent="0.5">
      <c r="B89" s="66" t="s">
        <v>116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2:17" ht="21" customHeight="1" x14ac:dyDescent="0.5">
      <c r="B90" s="66"/>
      <c r="C90" s="66"/>
      <c r="D90" s="66"/>
      <c r="E90" s="55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2:17" ht="21" customHeight="1" x14ac:dyDescent="0.5">
      <c r="B91" s="66"/>
      <c r="C91" s="66"/>
      <c r="D91" s="66"/>
      <c r="E91" s="55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2:17" ht="21" customHeight="1" x14ac:dyDescent="0.5">
      <c r="B92" s="66"/>
      <c r="C92" s="66"/>
      <c r="D92" s="66"/>
      <c r="E92" s="55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2:17" ht="21" customHeight="1" x14ac:dyDescent="0.5">
      <c r="B93" s="66"/>
      <c r="C93" s="66"/>
      <c r="D93" s="66"/>
      <c r="E93" s="55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2:17" ht="21" customHeight="1" x14ac:dyDescent="0.5">
      <c r="B94" s="66"/>
      <c r="C94" s="66"/>
      <c r="D94" s="66"/>
      <c r="E94" s="55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2:17" ht="21" customHeight="1" x14ac:dyDescent="0.5">
      <c r="B95" s="66"/>
      <c r="C95" s="66"/>
      <c r="D95" s="66"/>
      <c r="E95" s="55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2:17" ht="21" customHeight="1" x14ac:dyDescent="0.5">
      <c r="B96" s="66"/>
      <c r="C96" s="66"/>
      <c r="D96" s="66"/>
      <c r="E96" s="55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2:17" ht="21" customHeight="1" x14ac:dyDescent="0.5">
      <c r="B97" s="66"/>
      <c r="C97" s="66"/>
      <c r="D97" s="66"/>
      <c r="E97" s="55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2:17" ht="21" customHeight="1" x14ac:dyDescent="0.5">
      <c r="B98" s="66"/>
      <c r="C98" s="66"/>
      <c r="D98" s="66"/>
      <c r="E98" s="55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2:17" ht="21" customHeight="1" x14ac:dyDescent="0.5">
      <c r="B99" s="66"/>
      <c r="C99" s="66"/>
      <c r="D99" s="66"/>
      <c r="E99" s="55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</row>
    <row r="100" spans="2:17" ht="21" customHeight="1" x14ac:dyDescent="0.5">
      <c r="B100" s="66"/>
      <c r="C100" s="66"/>
      <c r="D100" s="66"/>
      <c r="E100" s="55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2:17" ht="21" customHeight="1" x14ac:dyDescent="0.5">
      <c r="B101" s="66"/>
      <c r="C101" s="66"/>
      <c r="D101" s="66"/>
      <c r="E101" s="55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2:17" ht="21" customHeight="1" x14ac:dyDescent="0.5">
      <c r="B102" s="66"/>
      <c r="C102" s="66"/>
      <c r="D102" s="66"/>
      <c r="E102" s="55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2:17" ht="21" customHeight="1" x14ac:dyDescent="0.5">
      <c r="B103" s="66"/>
      <c r="C103" s="66"/>
      <c r="D103" s="66"/>
      <c r="E103" s="55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</row>
    <row r="104" spans="2:17" ht="21" customHeight="1" x14ac:dyDescent="0.5">
      <c r="B104" s="66"/>
      <c r="C104" s="66"/>
      <c r="D104" s="66"/>
      <c r="E104" s="55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</row>
    <row r="105" spans="2:17" ht="21" customHeight="1" x14ac:dyDescent="0.5">
      <c r="B105" s="66"/>
      <c r="C105" s="66"/>
      <c r="D105" s="66"/>
      <c r="E105" s="55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</row>
    <row r="106" spans="2:17" ht="21" customHeight="1" x14ac:dyDescent="0.5">
      <c r="B106" s="66"/>
      <c r="C106" s="66"/>
      <c r="D106" s="66"/>
      <c r="E106" s="55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</row>
    <row r="107" spans="2:17" ht="21" customHeight="1" x14ac:dyDescent="0.5">
      <c r="B107" s="66"/>
      <c r="C107" s="66"/>
      <c r="D107" s="66"/>
      <c r="E107" s="55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</row>
    <row r="108" spans="2:17" ht="33.75" x14ac:dyDescent="0.5">
      <c r="B108" s="66"/>
      <c r="C108" s="66"/>
      <c r="D108" s="66"/>
      <c r="E108" s="57"/>
      <c r="F108" s="57"/>
      <c r="G108" s="57"/>
      <c r="H108" s="57"/>
      <c r="I108" s="57"/>
      <c r="J108" s="66"/>
      <c r="K108" s="66"/>
      <c r="L108" s="66"/>
      <c r="M108" s="66"/>
      <c r="N108" s="66"/>
      <c r="O108" s="66"/>
      <c r="P108" s="66"/>
      <c r="Q108" s="57"/>
    </row>
    <row r="109" spans="2:17" ht="33.75" x14ac:dyDescent="0.5">
      <c r="B109" s="66"/>
      <c r="C109" s="66"/>
      <c r="D109" s="66"/>
      <c r="E109" s="6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7"/>
    </row>
    <row r="110" spans="2:17" s="6" customFormat="1" ht="38.25" customHeight="1" x14ac:dyDescent="0.3">
      <c r="B110" s="85" t="s">
        <v>118</v>
      </c>
      <c r="C110" s="85"/>
      <c r="D110" s="86" t="s">
        <v>121</v>
      </c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</row>
    <row r="111" spans="2:17" s="6" customFormat="1" ht="38.25" customHeight="1" x14ac:dyDescent="0.3">
      <c r="B111" s="85" t="s">
        <v>115</v>
      </c>
      <c r="C111" s="85"/>
      <c r="D111" s="86" t="s">
        <v>117</v>
      </c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</row>
    <row r="112" spans="2:17" s="6" customFormat="1" ht="38.25" customHeight="1" x14ac:dyDescent="0.3">
      <c r="B112" s="85" t="s">
        <v>119</v>
      </c>
      <c r="C112" s="85"/>
      <c r="D112" s="86" t="s">
        <v>122</v>
      </c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</row>
    <row r="113" spans="2:17" s="6" customFormat="1" ht="36" x14ac:dyDescent="0.55000000000000004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s="6" customFormat="1" ht="36" x14ac:dyDescent="0.55000000000000004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s="6" customFormat="1" ht="34.5" customHeight="1" x14ac:dyDescent="0.55000000000000004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s="6" customFormat="1" ht="33" customHeight="1" x14ac:dyDescent="0.55000000000000004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s="6" customFormat="1" ht="37.5" customHeight="1" x14ac:dyDescent="0.45">
      <c r="B117" s="83" t="s">
        <v>120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</row>
    <row r="118" spans="2:17" s="6" customFormat="1" ht="30" customHeight="1" x14ac:dyDescent="0.45">
      <c r="B118" s="83" t="s">
        <v>111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</row>
    <row r="119" spans="2:17" s="6" customFormat="1" ht="30" customHeight="1" x14ac:dyDescent="0.45">
      <c r="B119" s="83" t="s">
        <v>114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</row>
    <row r="120" spans="2:17" s="6" customFormat="1" ht="30" customHeight="1" x14ac:dyDescent="0.4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</row>
    <row r="121" spans="2:17" s="6" customFormat="1" ht="30" customHeight="1" x14ac:dyDescent="0.3"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</row>
    <row r="122" spans="2:17" s="6" customFormat="1" ht="33.75" customHeight="1" x14ac:dyDescent="0.3"/>
    <row r="123" spans="2:17" ht="18.75" x14ac:dyDescent="0.3">
      <c r="C123" s="14"/>
      <c r="D123" s="14"/>
      <c r="E123" s="14"/>
      <c r="F123" s="14"/>
      <c r="G123" s="14"/>
      <c r="H123" s="14"/>
      <c r="I123" s="6"/>
      <c r="J123" s="6"/>
      <c r="K123" s="6"/>
      <c r="L123" s="6"/>
      <c r="M123" s="6"/>
      <c r="N123" s="6"/>
      <c r="O123" s="6"/>
      <c r="P123" s="6"/>
      <c r="Q123" s="6"/>
    </row>
    <row r="124" spans="2:17" ht="18.75" x14ac:dyDescent="0.3">
      <c r="C124" s="14"/>
      <c r="D124" s="14"/>
      <c r="E124" s="14"/>
      <c r="F124" s="14"/>
      <c r="G124" s="14"/>
      <c r="H124" s="14"/>
      <c r="I124" s="6"/>
      <c r="J124" s="6"/>
      <c r="K124" s="6"/>
      <c r="L124" s="6"/>
      <c r="M124" s="6"/>
      <c r="N124" s="6"/>
      <c r="O124" s="6"/>
      <c r="P124" s="6"/>
      <c r="Q124" s="6"/>
    </row>
  </sheetData>
  <mergeCells count="19">
    <mergeCell ref="B117:Q117"/>
    <mergeCell ref="B118:Q118"/>
    <mergeCell ref="B121:Q121"/>
    <mergeCell ref="B110:C110"/>
    <mergeCell ref="B111:C111"/>
    <mergeCell ref="B112:C112"/>
    <mergeCell ref="D110:Q110"/>
    <mergeCell ref="D111:Q111"/>
    <mergeCell ref="D112:Q112"/>
    <mergeCell ref="B119:Q119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honeticPr fontId="33" type="noConversion"/>
  <pageMargins left="0.41" right="0.69" top="0.28000000000000003" bottom="0.2" header="0.23" footer="0.2"/>
  <pageSetup scale="21" fitToHeight="0" orientation="landscape" r:id="rId1"/>
  <rowBreaks count="1" manualBreakCount="1">
    <brk id="74" min="1" max="16" man="1"/>
  </rowBreaks>
  <ignoredErrors>
    <ignoredError sqref="Q40 Q20 Q57" formula="1"/>
    <ignoredError sqref="Q15:Q19 Q21:Q29 Q41:Q48 Q50:Q56 Q58:Q66 Q68:Q82 Q84:Q85 Q8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  <_dlc_DocId xmlns="9b080bb9-949f-4916-bfc9-cfe4ec709e05">A3M7NEXD7U3U-646218737-26425</_dlc_DocId>
    <_dlc_DocIdUrl xmlns="9b080bb9-949f-4916-bfc9-cfe4ec709e05">
      <Url>https://riegodo.sharepoint.com/sites/D.Financiero/_layouts/15/DocIdRedir.aspx?ID=A3M7NEXD7U3U-646218737-26425</Url>
      <Description>A3M7NEXD7U3U-646218737-26425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8DBD700-5AF4-4206-8E23-25C21F3717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030C5-EF69-4AC5-8C13-582DC71C7D42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3.xml><?xml version="1.0" encoding="utf-8"?>
<ds:datastoreItem xmlns:ds="http://schemas.openxmlformats.org/officeDocument/2006/customXml" ds:itemID="{B27CC0C3-B1AC-4A95-9AD5-146931CED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130000-6D6C-4DB7-8465-0A35996CCA2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datosabiertos</cp:lastModifiedBy>
  <cp:lastPrinted>2026-06-09T19:03:15Z</cp:lastPrinted>
  <dcterms:created xsi:type="dcterms:W3CDTF">2021-07-29T18:58:50Z</dcterms:created>
  <dcterms:modified xsi:type="dcterms:W3CDTF">2026-06-24T13:26:36Z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_dlc_DocIdItemGuid">
    <vt:lpwstr>333348e0-c950-4d80-837e-5f7b438f181a</vt:lpwstr>
  </property>
  <property fmtid="{D5CDD505-2E9C-101B-9397-08002B2CF9AE}" pid="11" name="MediaServiceImageTags">
    <vt:lpwstr/>
  </property>
</Properties>
</file>